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475" tabRatio="1000" activeTab="9"/>
  </bookViews>
  <sheets>
    <sheet name="封面" sheetId="164" r:id="rId1"/>
    <sheet name="附表1-1" sheetId="19" r:id="rId2"/>
    <sheet name="附表1-2" sheetId="21" r:id="rId3"/>
    <sheet name="附表1-3" sheetId="165" r:id="rId4"/>
    <sheet name="附表1-4" sheetId="22" r:id="rId5"/>
    <sheet name="附表1-5" sheetId="23" r:id="rId6"/>
    <sheet name="附表1-6" sheetId="24" r:id="rId7"/>
    <sheet name="附表1-7" sheetId="168" r:id="rId8"/>
    <sheet name="附表1-8" sheetId="169" r:id="rId9"/>
    <sheet name="附表1-9" sheetId="25" r:id="rId10"/>
    <sheet name="附表1-10" sheetId="26" r:id="rId11"/>
    <sheet name="附表1-11" sheetId="27" r:id="rId12"/>
    <sheet name="附表1-12" sheetId="166" r:id="rId13"/>
    <sheet name="附表1-13" sheetId="29" r:id="rId14"/>
    <sheet name="附表1-14" sheetId="28" r:id="rId15"/>
    <sheet name="附表1-15" sheetId="30" r:id="rId16"/>
    <sheet name="附表1-16" sheetId="31" r:id="rId17"/>
    <sheet name="附表1-17" sheetId="32" r:id="rId18"/>
    <sheet name="附表1-18" sheetId="33" r:id="rId19"/>
    <sheet name="附表1-19" sheetId="34" r:id="rId20"/>
    <sheet name="附表1-20" sheetId="35" r:id="rId21"/>
    <sheet name="附表1-21" sheetId="36" r:id="rId22"/>
    <sheet name="附表1-22" sheetId="37" r:id="rId23"/>
    <sheet name="附表1-23" sheetId="96" r:id="rId24"/>
    <sheet name="附表5-1" sheetId="158" r:id="rId25"/>
    <sheet name="附表5-2" sheetId="159" r:id="rId26"/>
    <sheet name="附表5-3" sheetId="160" r:id="rId27"/>
    <sheet name="附表5-4" sheetId="167" r:id="rId28"/>
  </sheets>
  <externalReferences>
    <externalReference r:id="rId29"/>
    <externalReference r:id="rId30"/>
  </externalReferences>
  <definedNames>
    <definedName name="_xlnm._FilterDatabase" localSheetId="12" hidden="1">'附表1-12'!$A$4:$F$28</definedName>
    <definedName name="_xlnm._FilterDatabase" localSheetId="3" hidden="1">'附表1-3'!$A$4:$E$44</definedName>
    <definedName name="_xlnm._FilterDatabase" localSheetId="6" hidden="1">'附表1-6'!$A$4:$D$81</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 localSheetId="25">#REF!</definedName>
    <definedName name="Database" localSheetId="27">#REF!</definedName>
    <definedName name="Database">#REF!</definedName>
    <definedName name="database2" localSheetId="12">#REF!</definedName>
    <definedName name="database2" localSheetId="3">#REF!</definedName>
    <definedName name="database2" localSheetId="7">#REF!</definedName>
    <definedName name="database2" localSheetId="25">#REF!</definedName>
    <definedName name="database2" localSheetId="27">#REF!</definedName>
    <definedName name="database2">#REF!</definedName>
    <definedName name="database3" localSheetId="12">#REF!</definedName>
    <definedName name="database3" localSheetId="3">#REF!</definedName>
    <definedName name="database3" localSheetId="7">#REF!</definedName>
    <definedName name="database3" localSheetId="25">#REF!</definedName>
    <definedName name="database3" localSheetId="27">#REF!</definedName>
    <definedName name="database3">#REF!</definedName>
    <definedName name="gxxe2003">'[1]P1012001'!$A$6:$E$117</definedName>
    <definedName name="hhhh" localSheetId="12">#REF!</definedName>
    <definedName name="hhhh" localSheetId="3">#REF!</definedName>
    <definedName name="hhhh" localSheetId="7">#REF!</definedName>
    <definedName name="hhhh" localSheetId="25">#REF!</definedName>
    <definedName name="hhhh" localSheetId="27">#REF!</definedName>
    <definedName name="hhhh">#REF!</definedName>
    <definedName name="kkkk" localSheetId="12">#REF!</definedName>
    <definedName name="kkkk" localSheetId="3">#REF!</definedName>
    <definedName name="kkkk" localSheetId="7">#REF!</definedName>
    <definedName name="kkkk" localSheetId="25">#REF!</definedName>
    <definedName name="kkkk" localSheetId="27">#REF!</definedName>
    <definedName name="kkkk">#REF!</definedName>
    <definedName name="_xlnm.Print_Area" localSheetId="0">封面!$A$1:$C$32</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'附表1-15'!$1:$4</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'附表1-20'!$1:$4</definedName>
    <definedName name="_xlnm.Print_Titles" localSheetId="21">'附表1-21'!$1:$4</definedName>
    <definedName name="_xlnm.Print_Titles" localSheetId="22">'附表1-22'!$1:$4</definedName>
    <definedName name="_xlnm.Print_Titles" localSheetId="23">'附表1-23'!$1:$5</definedName>
    <definedName name="_xlnm.Print_Titles" localSheetId="3">'附表1-3'!$1:$4</definedName>
    <definedName name="_xlnm.Print_Titles" localSheetId="4">'附表1-4'!$1:$4</definedName>
    <definedName name="_xlnm.Print_Titles" localSheetId="5">'附表1-5'!$1:$4</definedName>
    <definedName name="_xlnm.Print_Titles" localSheetId="6">'附表1-6'!$1:$4</definedName>
    <definedName name="_xlnm.Print_Titles" localSheetId="7">'附表1-7'!$1:$4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 localSheetId="25">#REF!</definedName>
    <definedName name="UU" localSheetId="27">#REF!</definedName>
    <definedName name="UU">#REF!</definedName>
    <definedName name="YY" localSheetId="12">#REF!</definedName>
    <definedName name="YY" localSheetId="3">#REF!</definedName>
    <definedName name="YY" localSheetId="7">#REF!</definedName>
    <definedName name="YY" localSheetId="25">#REF!</definedName>
    <definedName name="YY" localSheetId="27">#REF!</definedName>
    <definedName name="YY">#REF!</definedName>
    <definedName name="地区名称" localSheetId="12">#REF!</definedName>
    <definedName name="地区名称" localSheetId="3">#REF!</definedName>
    <definedName name="地区名称" localSheetId="7">#REF!</definedName>
    <definedName name="地区名称" localSheetId="25">#REF!</definedName>
    <definedName name="地区名称" localSheetId="27">#REF!</definedName>
    <definedName name="地区名称">#REF!</definedName>
    <definedName name="福州" localSheetId="12">#REF!</definedName>
    <definedName name="福州" localSheetId="3">#REF!</definedName>
    <definedName name="福州" localSheetId="7">#REF!</definedName>
    <definedName name="福州" localSheetId="25">#REF!</definedName>
    <definedName name="福州" localSheetId="27">#REF!</definedName>
    <definedName name="福州">#REF!</definedName>
    <definedName name="汇率" localSheetId="12">#REF!</definedName>
    <definedName name="汇率" localSheetId="3">#REF!</definedName>
    <definedName name="汇率" localSheetId="7">#REF!</definedName>
    <definedName name="汇率" localSheetId="25">#REF!</definedName>
    <definedName name="汇率" localSheetId="27">#REF!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 localSheetId="27">'[2]C01-1'!#REF!</definedName>
    <definedName name="全额差额比例">'[2]C01-1'!#REF!</definedName>
    <definedName name="生产列1" localSheetId="12">#REF!</definedName>
    <definedName name="生产列1" localSheetId="3">#REF!</definedName>
    <definedName name="生产列1" localSheetId="7">#REF!</definedName>
    <definedName name="生产列1" localSheetId="25">#REF!</definedName>
    <definedName name="生产列1" localSheetId="27">#REF!</definedName>
    <definedName name="生产列1">#REF!</definedName>
    <definedName name="生产列11" localSheetId="12">#REF!</definedName>
    <definedName name="生产列11" localSheetId="3">#REF!</definedName>
    <definedName name="生产列11" localSheetId="7">#REF!</definedName>
    <definedName name="生产列11" localSheetId="25">#REF!</definedName>
    <definedName name="生产列11" localSheetId="27">#REF!</definedName>
    <definedName name="生产列11">#REF!</definedName>
    <definedName name="生产列15" localSheetId="12">#REF!</definedName>
    <definedName name="生产列15" localSheetId="3">#REF!</definedName>
    <definedName name="生产列15" localSheetId="7">#REF!</definedName>
    <definedName name="生产列15" localSheetId="25">#REF!</definedName>
    <definedName name="生产列15" localSheetId="27">#REF!</definedName>
    <definedName name="生产列15">#REF!</definedName>
    <definedName name="生产列16" localSheetId="12">#REF!</definedName>
    <definedName name="生产列16" localSheetId="3">#REF!</definedName>
    <definedName name="生产列16" localSheetId="7">#REF!</definedName>
    <definedName name="生产列16" localSheetId="25">#REF!</definedName>
    <definedName name="生产列16" localSheetId="27">#REF!</definedName>
    <definedName name="生产列16">#REF!</definedName>
    <definedName name="生产列17" localSheetId="12">#REF!</definedName>
    <definedName name="生产列17" localSheetId="3">#REF!</definedName>
    <definedName name="生产列17" localSheetId="7">#REF!</definedName>
    <definedName name="生产列17" localSheetId="25">#REF!</definedName>
    <definedName name="生产列17" localSheetId="27">#REF!</definedName>
    <definedName name="生产列17">#REF!</definedName>
    <definedName name="生产列19" localSheetId="12">#REF!</definedName>
    <definedName name="生产列19" localSheetId="3">#REF!</definedName>
    <definedName name="生产列19" localSheetId="7">#REF!</definedName>
    <definedName name="生产列19" localSheetId="25">#REF!</definedName>
    <definedName name="生产列19" localSheetId="27">#REF!</definedName>
    <definedName name="生产列19">#REF!</definedName>
    <definedName name="生产列2" localSheetId="12">#REF!</definedName>
    <definedName name="生产列2" localSheetId="3">#REF!</definedName>
    <definedName name="生产列2" localSheetId="7">#REF!</definedName>
    <definedName name="生产列2" localSheetId="25">#REF!</definedName>
    <definedName name="生产列2" localSheetId="27">#REF!</definedName>
    <definedName name="生产列2">#REF!</definedName>
    <definedName name="生产列20" localSheetId="12">#REF!</definedName>
    <definedName name="生产列20" localSheetId="3">#REF!</definedName>
    <definedName name="生产列20" localSheetId="7">#REF!</definedName>
    <definedName name="生产列20" localSheetId="25">#REF!</definedName>
    <definedName name="生产列20" localSheetId="27">#REF!</definedName>
    <definedName name="生产列20">#REF!</definedName>
    <definedName name="生产列3" localSheetId="12">#REF!</definedName>
    <definedName name="生产列3" localSheetId="3">#REF!</definedName>
    <definedName name="生产列3" localSheetId="7">#REF!</definedName>
    <definedName name="生产列3" localSheetId="25">#REF!</definedName>
    <definedName name="生产列3" localSheetId="27">#REF!</definedName>
    <definedName name="生产列3">#REF!</definedName>
    <definedName name="生产列4" localSheetId="12">#REF!</definedName>
    <definedName name="生产列4" localSheetId="3">#REF!</definedName>
    <definedName name="生产列4" localSheetId="7">#REF!</definedName>
    <definedName name="生产列4" localSheetId="25">#REF!</definedName>
    <definedName name="生产列4" localSheetId="27">#REF!</definedName>
    <definedName name="生产列4">#REF!</definedName>
    <definedName name="生产列5" localSheetId="12">#REF!</definedName>
    <definedName name="生产列5" localSheetId="3">#REF!</definedName>
    <definedName name="生产列5" localSheetId="7">#REF!</definedName>
    <definedName name="生产列5" localSheetId="25">#REF!</definedName>
    <definedName name="生产列5" localSheetId="27">#REF!</definedName>
    <definedName name="生产列5">#REF!</definedName>
    <definedName name="生产列6" localSheetId="12">#REF!</definedName>
    <definedName name="生产列6" localSheetId="3">#REF!</definedName>
    <definedName name="生产列6" localSheetId="7">#REF!</definedName>
    <definedName name="生产列6" localSheetId="25">#REF!</definedName>
    <definedName name="生产列6" localSheetId="27">#REF!</definedName>
    <definedName name="生产列6">#REF!</definedName>
    <definedName name="生产列7" localSheetId="12">#REF!</definedName>
    <definedName name="生产列7" localSheetId="3">#REF!</definedName>
    <definedName name="生产列7" localSheetId="7">#REF!</definedName>
    <definedName name="生产列7" localSheetId="25">#REF!</definedName>
    <definedName name="生产列7" localSheetId="27">#REF!</definedName>
    <definedName name="生产列7">#REF!</definedName>
    <definedName name="生产列8" localSheetId="12">#REF!</definedName>
    <definedName name="生产列8" localSheetId="3">#REF!</definedName>
    <definedName name="生产列8" localSheetId="7">#REF!</definedName>
    <definedName name="生产列8" localSheetId="25">#REF!</definedName>
    <definedName name="生产列8" localSheetId="27">#REF!</definedName>
    <definedName name="生产列8">#REF!</definedName>
    <definedName name="生产列9" localSheetId="12">#REF!</definedName>
    <definedName name="生产列9" localSheetId="3">#REF!</definedName>
    <definedName name="生产列9" localSheetId="7">#REF!</definedName>
    <definedName name="生产列9" localSheetId="25">#REF!</definedName>
    <definedName name="生产列9" localSheetId="27">#REF!</definedName>
    <definedName name="生产列9">#REF!</definedName>
    <definedName name="生产期" localSheetId="12">#REF!</definedName>
    <definedName name="生产期" localSheetId="3">#REF!</definedName>
    <definedName name="生产期" localSheetId="7">#REF!</definedName>
    <definedName name="生产期" localSheetId="25">#REF!</definedName>
    <definedName name="生产期" localSheetId="27">#REF!</definedName>
    <definedName name="生产期">#REF!</definedName>
    <definedName name="生产期1" localSheetId="12">#REF!</definedName>
    <definedName name="生产期1" localSheetId="3">#REF!</definedName>
    <definedName name="生产期1" localSheetId="7">#REF!</definedName>
    <definedName name="生产期1" localSheetId="25">#REF!</definedName>
    <definedName name="生产期1" localSheetId="27">#REF!</definedName>
    <definedName name="生产期1">#REF!</definedName>
    <definedName name="生产期11" localSheetId="12">#REF!</definedName>
    <definedName name="生产期11" localSheetId="3">#REF!</definedName>
    <definedName name="生产期11" localSheetId="7">#REF!</definedName>
    <definedName name="生产期11" localSheetId="25">#REF!</definedName>
    <definedName name="生产期11" localSheetId="27">#REF!</definedName>
    <definedName name="生产期11">#REF!</definedName>
    <definedName name="生产期15" localSheetId="12">#REF!</definedName>
    <definedName name="生产期15" localSheetId="3">#REF!</definedName>
    <definedName name="生产期15" localSheetId="7">#REF!</definedName>
    <definedName name="生产期15" localSheetId="25">#REF!</definedName>
    <definedName name="生产期15" localSheetId="27">#REF!</definedName>
    <definedName name="生产期15">#REF!</definedName>
    <definedName name="生产期16" localSheetId="12">#REF!</definedName>
    <definedName name="生产期16" localSheetId="3">#REF!</definedName>
    <definedName name="生产期16" localSheetId="7">#REF!</definedName>
    <definedName name="生产期16" localSheetId="25">#REF!</definedName>
    <definedName name="生产期16" localSheetId="27">#REF!</definedName>
    <definedName name="生产期16">#REF!</definedName>
    <definedName name="生产期17" localSheetId="12">#REF!</definedName>
    <definedName name="生产期17" localSheetId="3">#REF!</definedName>
    <definedName name="生产期17" localSheetId="7">#REF!</definedName>
    <definedName name="生产期17" localSheetId="25">#REF!</definedName>
    <definedName name="生产期17" localSheetId="27">#REF!</definedName>
    <definedName name="生产期17">#REF!</definedName>
    <definedName name="生产期19" localSheetId="12">#REF!</definedName>
    <definedName name="生产期19" localSheetId="3">#REF!</definedName>
    <definedName name="生产期19" localSheetId="7">#REF!</definedName>
    <definedName name="生产期19" localSheetId="25">#REF!</definedName>
    <definedName name="生产期19" localSheetId="27">#REF!</definedName>
    <definedName name="生产期19">#REF!</definedName>
    <definedName name="生产期2" localSheetId="12">#REF!</definedName>
    <definedName name="生产期2" localSheetId="3">#REF!</definedName>
    <definedName name="生产期2" localSheetId="7">#REF!</definedName>
    <definedName name="生产期2" localSheetId="25">#REF!</definedName>
    <definedName name="生产期2" localSheetId="27">#REF!</definedName>
    <definedName name="生产期2">#REF!</definedName>
    <definedName name="生产期20" localSheetId="12">#REF!</definedName>
    <definedName name="生产期20" localSheetId="3">#REF!</definedName>
    <definedName name="生产期20" localSheetId="7">#REF!</definedName>
    <definedName name="生产期20" localSheetId="25">#REF!</definedName>
    <definedName name="生产期20" localSheetId="27">#REF!</definedName>
    <definedName name="生产期20">#REF!</definedName>
    <definedName name="生产期3" localSheetId="12">#REF!</definedName>
    <definedName name="生产期3" localSheetId="3">#REF!</definedName>
    <definedName name="生产期3" localSheetId="7">#REF!</definedName>
    <definedName name="生产期3" localSheetId="25">#REF!</definedName>
    <definedName name="生产期3" localSheetId="27">#REF!</definedName>
    <definedName name="生产期3">#REF!</definedName>
    <definedName name="生产期4" localSheetId="12">#REF!</definedName>
    <definedName name="生产期4" localSheetId="3">#REF!</definedName>
    <definedName name="生产期4" localSheetId="7">#REF!</definedName>
    <definedName name="生产期4" localSheetId="25">#REF!</definedName>
    <definedName name="生产期4" localSheetId="27">#REF!</definedName>
    <definedName name="生产期4">#REF!</definedName>
    <definedName name="生产期5" localSheetId="12">#REF!</definedName>
    <definedName name="生产期5" localSheetId="3">#REF!</definedName>
    <definedName name="生产期5" localSheetId="7">#REF!</definedName>
    <definedName name="生产期5" localSheetId="25">#REF!</definedName>
    <definedName name="生产期5" localSheetId="27">#REF!</definedName>
    <definedName name="生产期5">#REF!</definedName>
    <definedName name="生产期6" localSheetId="12">#REF!</definedName>
    <definedName name="生产期6" localSheetId="3">#REF!</definedName>
    <definedName name="生产期6" localSheetId="7">#REF!</definedName>
    <definedName name="生产期6" localSheetId="25">#REF!</definedName>
    <definedName name="生产期6" localSheetId="27">#REF!</definedName>
    <definedName name="生产期6">#REF!</definedName>
    <definedName name="生产期7" localSheetId="12">#REF!</definedName>
    <definedName name="生产期7" localSheetId="3">#REF!</definedName>
    <definedName name="生产期7" localSheetId="7">#REF!</definedName>
    <definedName name="生产期7" localSheetId="25">#REF!</definedName>
    <definedName name="生产期7" localSheetId="27">#REF!</definedName>
    <definedName name="生产期7">#REF!</definedName>
    <definedName name="生产期8" localSheetId="12">#REF!</definedName>
    <definedName name="生产期8" localSheetId="3">#REF!</definedName>
    <definedName name="生产期8" localSheetId="7">#REF!</definedName>
    <definedName name="生产期8" localSheetId="25">#REF!</definedName>
    <definedName name="生产期8" localSheetId="27">#REF!</definedName>
    <definedName name="生产期8">#REF!</definedName>
    <definedName name="生产期9" localSheetId="12">#REF!</definedName>
    <definedName name="生产期9" localSheetId="3">#REF!</definedName>
    <definedName name="生产期9" localSheetId="7">#REF!</definedName>
    <definedName name="生产期9" localSheetId="25">#REF!</definedName>
    <definedName name="生产期9" localSheetId="27">#REF!</definedName>
    <definedName name="生产期9">#REF!</definedName>
    <definedName name="体制上解" localSheetId="12">#REF!</definedName>
    <definedName name="体制上解" localSheetId="3">#REF!</definedName>
    <definedName name="体制上解" localSheetId="7">#REF!</definedName>
    <definedName name="体制上解" localSheetId="25">#REF!</definedName>
    <definedName name="体制上解" localSheetId="27">#REF!</definedName>
    <definedName name="体制上解">#REF!</definedName>
    <definedName name="_xlnm._FilterDatabase" localSheetId="10" hidden="1">'附表1-10'!$A$4:$F$28</definedName>
    <definedName name="_xlnm._FilterDatabase" localSheetId="1" hidden="1">'附表1-1'!$A$4:$E$44</definedName>
    <definedName name="_xlnm._FilterDatabase" localSheetId="2" hidden="1">'附表1-2'!$A$4:$E$45</definedName>
    <definedName name="_xlnm._FilterDatabase" localSheetId="4" hidden="1">'附表1-4'!$A$4:$E$523</definedName>
    <definedName name="_xlnm.Print_Area" localSheetId="4">'附表1-4'!$A$1:$D$523</definedName>
    <definedName name="_xlnm.Print_Area" localSheetId="1">'附表1-1'!$A$1:$D$44</definedName>
    <definedName name="_xlnm.Print_Area" localSheetId="6">'附表1-6'!$A$1:$D$81</definedName>
    <definedName name="_xlnm.Print_Area" localSheetId="7">'附表1-7'!$A$1:$B$92</definedName>
    <definedName name="_xlnm.Print_Area" localSheetId="17">'附表1-17'!$A$1:$D$25</definedName>
    <definedName name="_xlnm.Print_Area" localSheetId="23">'附表1-23'!$A$2:$E$93</definedName>
    <definedName name="_xlnm._FilterDatabase" localSheetId="23" hidden="1">'附表1-23'!$A$5:$E$93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<sst xmlns="http://schemas.openxmlformats.org/spreadsheetml/2006/main" count="1636" uniqueCount="1188">
  <si>
    <t>莆田市2019年度预算公开表</t>
  </si>
  <si>
    <t>一、政府预算</t>
  </si>
  <si>
    <t>表格</t>
  </si>
  <si>
    <t>1、</t>
  </si>
  <si>
    <t>2019年度一般公共预算收入预算表</t>
  </si>
  <si>
    <t>附表1-1</t>
  </si>
  <si>
    <t>2、</t>
  </si>
  <si>
    <t>2019年度一般公共预算支出预算表</t>
  </si>
  <si>
    <t>附表1-2</t>
  </si>
  <si>
    <t>3、</t>
  </si>
  <si>
    <t>2019年度本级一般公共预算收入预算表</t>
  </si>
  <si>
    <t>附表1-3</t>
  </si>
  <si>
    <t>4、</t>
  </si>
  <si>
    <t>2019年度本级一般公共预算支出预算表</t>
  </si>
  <si>
    <t>附表1-4</t>
  </si>
  <si>
    <t>5、</t>
  </si>
  <si>
    <t>2019年度本级一般公共预算支出经济分类情况表</t>
  </si>
  <si>
    <t>附表1-5</t>
  </si>
  <si>
    <t>6、</t>
  </si>
  <si>
    <t>2019年度本级一般公共预算基本支出经济分类情况表</t>
  </si>
  <si>
    <t>附表1-6</t>
  </si>
  <si>
    <t>7、</t>
  </si>
  <si>
    <t>2019年度一般公共预算对下税收返还和转移支付预算表（分项目）</t>
  </si>
  <si>
    <t>附表1-7</t>
  </si>
  <si>
    <t>8、</t>
  </si>
  <si>
    <t>2019年度一般公共预算对下税收返还和转移支付预算表（分地区）</t>
  </si>
  <si>
    <t>附表1-8</t>
  </si>
  <si>
    <t>9、</t>
  </si>
  <si>
    <t>2019年度本级一般公共预算“三公”经费支出预算表</t>
  </si>
  <si>
    <t>附表1-9</t>
  </si>
  <si>
    <t>10、</t>
  </si>
  <si>
    <t>2019年度政府性基金收入预算表</t>
  </si>
  <si>
    <t>附表1-10</t>
  </si>
  <si>
    <t>11、</t>
  </si>
  <si>
    <t>2019年度政府性基金支出预算表</t>
  </si>
  <si>
    <t>附表1-11</t>
  </si>
  <si>
    <t>12、</t>
  </si>
  <si>
    <t>2019年度本级政府性基金收入预算表</t>
  </si>
  <si>
    <t>附表1-12</t>
  </si>
  <si>
    <t>13、</t>
  </si>
  <si>
    <t>2019年度本级政府性基金支出预算表</t>
  </si>
  <si>
    <t>附表1-13</t>
  </si>
  <si>
    <t>14、</t>
  </si>
  <si>
    <t>2019年度政府性基金转移支付预算表</t>
  </si>
  <si>
    <t>附表1-14</t>
  </si>
  <si>
    <t>15、</t>
  </si>
  <si>
    <t>2019年度国有资本经营收入预算表</t>
  </si>
  <si>
    <t>附表1-15</t>
  </si>
  <si>
    <t>16、</t>
  </si>
  <si>
    <t>2019年度国有资本经营支出预算表</t>
  </si>
  <si>
    <t>附表1-16</t>
  </si>
  <si>
    <t>17、</t>
  </si>
  <si>
    <t>2019年度本级国有资本经营收入预算表</t>
  </si>
  <si>
    <t>附表1-17</t>
  </si>
  <si>
    <t>18、</t>
  </si>
  <si>
    <t>2019年度本级国有资本经营支出预算表</t>
  </si>
  <si>
    <t>附表1-18</t>
  </si>
  <si>
    <t>19、</t>
  </si>
  <si>
    <t>2019年度社会保险基金预算收入表</t>
  </si>
  <si>
    <t>附表1-19</t>
  </si>
  <si>
    <t>20、</t>
  </si>
  <si>
    <t>2019年度社会保险基金预算支出表</t>
  </si>
  <si>
    <t>附表1-20</t>
  </si>
  <si>
    <t>21、</t>
  </si>
  <si>
    <t>2019年度本级社会保险基金预算收入表</t>
  </si>
  <si>
    <t>附表1-21</t>
  </si>
  <si>
    <t>22、</t>
  </si>
  <si>
    <t>2019年度本级社会保险基金预算支出表</t>
  </si>
  <si>
    <t>附表1-22</t>
  </si>
  <si>
    <t>23、</t>
  </si>
  <si>
    <t>2019年度本级财政专项资金管理清单目录</t>
  </si>
  <si>
    <t>附表1-23</t>
  </si>
  <si>
    <t>二、政府债务</t>
  </si>
  <si>
    <t>2019年度政府一般债务余额和限额情况表</t>
  </si>
  <si>
    <t>附表5-1</t>
  </si>
  <si>
    <t>2019年度本级政府一般债务余额和限额情况表</t>
  </si>
  <si>
    <t>附表5-2</t>
  </si>
  <si>
    <t>2019年度政府专项债务余额和限额情况表</t>
  </si>
  <si>
    <t>附表5-3</t>
  </si>
  <si>
    <t>2019年度本级政府专项债务余额和限额情况表</t>
  </si>
  <si>
    <t>附表5-4</t>
  </si>
  <si>
    <t>三、政府预决算相关重要事项说明</t>
  </si>
  <si>
    <t>政府预决算相关重要事项说明</t>
  </si>
  <si>
    <t>附表6</t>
  </si>
  <si>
    <t>单位：万元</t>
  </si>
  <si>
    <t>收入项目</t>
  </si>
  <si>
    <t>当年预算数</t>
  </si>
  <si>
    <t>上年预算数</t>
  </si>
  <si>
    <t>当年预算数为上年预算数的％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</si>
  <si>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</si>
  <si>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</si>
  <si>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</si>
  <si>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</si>
  <si>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</si>
  <si>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</si>
  <si>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</si>
  <si>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</si>
  <si>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</si>
  <si>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</si>
  <si>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</si>
  <si>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</si>
  <si>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</si>
  <si>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</si>
  <si>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</si>
  <si>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</si>
  <si>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</si>
  <si>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</si>
  <si>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</si>
  <si>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</si>
  <si>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</si>
  <si>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</si>
  <si>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</si>
  <si>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</si>
  <si>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</si>
  <si>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</si>
  <si>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</si>
  <si>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</si>
  <si>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</si>
  <si>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</si>
  <si>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</si>
  <si>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</si>
  <si>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</si>
  <si>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</si>
  <si>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</si>
  <si>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</si>
  <si>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</si>
  <si>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</si>
  <si>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</si>
  <si>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</si>
  <si>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支出项目</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</si>
  <si>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</si>
  <si>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</si>
  <si>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</si>
  <si>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</si>
  <si>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</si>
  <si>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</si>
  <si>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</si>
  <si>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</si>
  <si>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</si>
  <si>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</si>
  <si>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</si>
  <si>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</si>
  <si>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</si>
  <si>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</si>
  <si>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</si>
  <si>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</si>
  <si>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</si>
  <si>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</si>
  <si>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</si>
  <si>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</si>
  <si>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</si>
  <si>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</si>
  <si>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</si>
  <si>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</si>
  <si>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</si>
  <si>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</si>
  <si>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</si>
  <si>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</si>
  <si>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</si>
  <si>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</si>
  <si>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</si>
  <si>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</si>
  <si>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</si>
  <si>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</si>
  <si>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</si>
  <si>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</si>
  <si>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</si>
  <si>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</si>
  <si>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</si>
  <si>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</si>
  <si>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</si>
  <si>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 xml:space="preserve">   债务转贷收入</t>
  </si>
  <si>
    <t>201一般公共服务支出 汇总</t>
  </si>
  <si>
    <t>20101人大事务 汇总</t>
  </si>
  <si>
    <t>2010101行政运行（人大事务）</t>
  </si>
  <si>
    <t>2010102一般行政管理事务（人大事务）</t>
  </si>
  <si>
    <t>2010104人大会议</t>
  </si>
  <si>
    <t>2010105人大立法</t>
  </si>
  <si>
    <t>2010106人大监督</t>
  </si>
  <si>
    <t>2010107人大代表履职能力提升</t>
  </si>
  <si>
    <t>2010108代表工作</t>
  </si>
  <si>
    <t>2010150事业运行（人大事务）</t>
  </si>
  <si>
    <t>2010199其他人大事务支出</t>
  </si>
  <si>
    <t>20102政协事务 汇总</t>
  </si>
  <si>
    <t>2010201行政运行（政协事务）</t>
  </si>
  <si>
    <t>2010202一般行政管理事务（政协事务）</t>
  </si>
  <si>
    <t>2010203机关服务（政协事务）</t>
  </si>
  <si>
    <t>2010204政协会议</t>
  </si>
  <si>
    <t>2010205委员视察</t>
  </si>
  <si>
    <t>2010206参政议政（政协事务）</t>
  </si>
  <si>
    <t>2010250事业运行（政协事务）</t>
  </si>
  <si>
    <t>2010299其他政协事务支出</t>
  </si>
  <si>
    <t>20103政府办公厅（室）及相关机构事务 汇总</t>
  </si>
  <si>
    <t>2010301行政运行（政府办公厅（室）及相关机构事务）</t>
  </si>
  <si>
    <t>2010302一般行政管理事务（政府办公厅（室）及相关机构事务）</t>
  </si>
  <si>
    <t>2010308信访事务</t>
  </si>
  <si>
    <t>2010350事业运行（政府办公厅（室）及相关机构事务）</t>
  </si>
  <si>
    <t>2010399其他政府办公厅（室）及相关机构事务支出</t>
  </si>
  <si>
    <t>20104发展与改革事务 汇总</t>
  </si>
  <si>
    <t>2010401行政运行（发展与改革事务）</t>
  </si>
  <si>
    <t>2010402一般行政管理事务（发展与改革事务）</t>
  </si>
  <si>
    <t>2010408物价管理</t>
  </si>
  <si>
    <t>2010450事业运行（发展与改革事务）</t>
  </si>
  <si>
    <t>2010499其他发展与改革事务支出</t>
  </si>
  <si>
    <t>20105统计信息事务 汇总</t>
  </si>
  <si>
    <t>2010501行政运行（统计信息事务）</t>
  </si>
  <si>
    <t>2010502一般行政管理事务（统计信息事务）</t>
  </si>
  <si>
    <t>2010504信息事务</t>
  </si>
  <si>
    <t>2010507专项普查活动</t>
  </si>
  <si>
    <t>2010508统计抽样调查</t>
  </si>
  <si>
    <t>2010550事业运行（统计信息事务）</t>
  </si>
  <si>
    <t>20106财政事务 汇总</t>
  </si>
  <si>
    <t>2010601行政运行（财政事务）</t>
  </si>
  <si>
    <t>2010602一般行政管理事务（财政事务）</t>
  </si>
  <si>
    <t>2010605财政国库业务</t>
  </si>
  <si>
    <t>2010650事业运行（财政事务）</t>
  </si>
  <si>
    <t>2010699其他财政事务支出</t>
  </si>
  <si>
    <t>20107税收事务 汇总</t>
  </si>
  <si>
    <t>2010702一般行政管理事务（税收事务）</t>
  </si>
  <si>
    <t>2010706代扣代收代征税款手续费</t>
  </si>
  <si>
    <t>2010799其他税收事务支出</t>
  </si>
  <si>
    <t>20108审计事务 汇总</t>
  </si>
  <si>
    <t>2010801行政运行（审计事务）</t>
  </si>
  <si>
    <t>2010802一般行政管理事务（审计事务）</t>
  </si>
  <si>
    <t>2010804审计业务</t>
  </si>
  <si>
    <t>2010806信息化建设（审计）</t>
  </si>
  <si>
    <t>2010850事业运行（审计事务）</t>
  </si>
  <si>
    <t>20109海关事务 汇总</t>
  </si>
  <si>
    <t>2010902一般行政管理事务（海关事务）</t>
  </si>
  <si>
    <t>2010912检验检疫</t>
  </si>
  <si>
    <t>20110人力资源事务 汇总</t>
  </si>
  <si>
    <t>2011002一般行政管理事务（人力资源）</t>
  </si>
  <si>
    <t>2011099其他人力资源事务支出</t>
  </si>
  <si>
    <t>20111纪检监察事务 汇总</t>
  </si>
  <si>
    <t>2011101行政运行（纪检监察事务）</t>
  </si>
  <si>
    <t>2011102一般行政管理事务（纪检监察事务）</t>
  </si>
  <si>
    <t>2011150事业运行（纪检监察事务）</t>
  </si>
  <si>
    <t>20113商贸事务 汇总</t>
  </si>
  <si>
    <t>2011301行政运行（商贸事务）</t>
  </si>
  <si>
    <t>2011302一般行政管理事务（商贸事务）</t>
  </si>
  <si>
    <t>2011350事业运行（商贸事务）</t>
  </si>
  <si>
    <t>2011399其他商贸事务支出</t>
  </si>
  <si>
    <t>20123民族事务 汇总</t>
  </si>
  <si>
    <t>2012302一般行政管理事务（民族事务）</t>
  </si>
  <si>
    <t>2012304民族工作专项</t>
  </si>
  <si>
    <t>2012350事业运行（民族事务）</t>
  </si>
  <si>
    <t>2012399其他民族事务支出</t>
  </si>
  <si>
    <t>20125港澳台事务 汇总</t>
  </si>
  <si>
    <t>2012501行政运行（港澳台侨事务）</t>
  </si>
  <si>
    <t>2012502一般行政管理事务（港澳台侨事务）</t>
  </si>
  <si>
    <t>2012505台湾事务</t>
  </si>
  <si>
    <t>2012550事业运行（港澳台侨事务）</t>
  </si>
  <si>
    <t>2012599其他港澳台事务支出</t>
  </si>
  <si>
    <t>20126档案事务 汇总</t>
  </si>
  <si>
    <t>2012601行政运行（档案事务）</t>
  </si>
  <si>
    <t>2012604档案馆</t>
  </si>
  <si>
    <t>2012699其他档案事务支出</t>
  </si>
  <si>
    <t>20128民主党派及工商联事务 汇总</t>
  </si>
  <si>
    <t>2012801行政运行（民主党派及工商联事务）</t>
  </si>
  <si>
    <t>2012802一般行政管理事务（民主党派及工商联事务）</t>
  </si>
  <si>
    <t>20129群众团体事务 汇总</t>
  </si>
  <si>
    <t>2012901行政运行（群众团体事务）</t>
  </si>
  <si>
    <t>2012902一般行政管理事务（群众团体事务）</t>
  </si>
  <si>
    <t>2012950事业运行（群众团体事务）</t>
  </si>
  <si>
    <t>2012999其他群众团体事务支出</t>
  </si>
  <si>
    <t>20131党委办公厅（室）及相关机构事务 汇总</t>
  </si>
  <si>
    <t>2013101行政运行（党委办公厅（室）及相关机构事务）</t>
  </si>
  <si>
    <t>2013102一般行政管理事务（党委办公厅（室）及相关机构事务）</t>
  </si>
  <si>
    <t>2013150事业运行（党委办公厅（室）及相关机构事务）</t>
  </si>
  <si>
    <t>20132组织事务 汇总</t>
  </si>
  <si>
    <t>2013201行政运行（组织事务）</t>
  </si>
  <si>
    <t>2013202一般行政管理事务（组织事务）</t>
  </si>
  <si>
    <t>2013250事业运行（组织事务）</t>
  </si>
  <si>
    <t>20133宣传事务 汇总</t>
  </si>
  <si>
    <t>2013301行政运行（宣传事务）</t>
  </si>
  <si>
    <t>2013302一般行政管理事务（宣传事务）</t>
  </si>
  <si>
    <t>2013350事业运行（宣传事务）</t>
  </si>
  <si>
    <t>20134统战事务 汇总</t>
  </si>
  <si>
    <t>2013401行政运行（统战事务）</t>
  </si>
  <si>
    <t>2013402一般行政管理事务（统战事务）</t>
  </si>
  <si>
    <t>2013404宗教事务</t>
  </si>
  <si>
    <t>2013405华侨事务</t>
  </si>
  <si>
    <t>20136其他共产党事务支出 汇总</t>
  </si>
  <si>
    <t>2013602一般行政管理事务</t>
  </si>
  <si>
    <t>2013699其他共产党事务支出</t>
  </si>
  <si>
    <t>20138市场监督管理事务 汇总</t>
  </si>
  <si>
    <t>2013801行政运行（市场监督管理事务）</t>
  </si>
  <si>
    <t>2013802一般行政管理事务（市场监督）</t>
  </si>
  <si>
    <t>2013804市场监督管理专项</t>
  </si>
  <si>
    <t>2013805市场监管执法</t>
  </si>
  <si>
    <t>2013806消费者权益保护</t>
  </si>
  <si>
    <t>2013809市场监督管理技术支持</t>
  </si>
  <si>
    <t>2013811标准化管理</t>
  </si>
  <si>
    <t>2013812药品事务</t>
  </si>
  <si>
    <t>2013814化妆品事务</t>
  </si>
  <si>
    <t>2013850事业运行</t>
  </si>
  <si>
    <t>2013899其他市场监督管理事务</t>
  </si>
  <si>
    <t>20199其他一般公共服务支出 汇总</t>
  </si>
  <si>
    <t>2019999其他一般公共服务支出</t>
  </si>
  <si>
    <t>204公共安全支出 汇总</t>
  </si>
  <si>
    <t>20401武装警察部队 汇总</t>
  </si>
  <si>
    <t>2040101武装警察部队</t>
  </si>
  <si>
    <t>2040199其他武装警察部队支出</t>
  </si>
  <si>
    <t>20402公安 汇总</t>
  </si>
  <si>
    <t>2040201行政运行（公安）</t>
  </si>
  <si>
    <t>2040202一般行政管理事务（公安）</t>
  </si>
  <si>
    <t>2040203机关服务（公安）</t>
  </si>
  <si>
    <t>2040219信息化建设（公安）</t>
  </si>
  <si>
    <t>2040220执法办案</t>
  </si>
  <si>
    <t>2040221特别业务</t>
  </si>
  <si>
    <t>2040250事业运行（公安）</t>
  </si>
  <si>
    <t>2040299其他公安支出</t>
  </si>
  <si>
    <t>20403国家安全 汇总</t>
  </si>
  <si>
    <t>2040302一般行政管理事务（国家安全）</t>
  </si>
  <si>
    <t>20405法院 汇总</t>
  </si>
  <si>
    <t>2040599其他法院支出</t>
  </si>
  <si>
    <t>20406司法 汇总</t>
  </si>
  <si>
    <t>2040601行政运行（司法）</t>
  </si>
  <si>
    <t>2040602一般行政管理事务（司法）</t>
  </si>
  <si>
    <t>2040605普法宣传</t>
  </si>
  <si>
    <t>2040607法律援助</t>
  </si>
  <si>
    <t>2040608国家统一法律职业资格考试</t>
  </si>
  <si>
    <t>2040610社区矫正</t>
  </si>
  <si>
    <t>2040650事业运行（司法）</t>
  </si>
  <si>
    <t>20499其他公共安全支出 汇总</t>
  </si>
  <si>
    <t>2049901其他公共安全支出</t>
  </si>
  <si>
    <t>205教育支出 汇总</t>
  </si>
  <si>
    <t>20501教育管理事务 汇总</t>
  </si>
  <si>
    <t>2050101行政运行（教育管理事务）</t>
  </si>
  <si>
    <t>2050199其他教育管理事务支出</t>
  </si>
  <si>
    <t>20502普通教育 汇总</t>
  </si>
  <si>
    <t>2050201学前教育</t>
  </si>
  <si>
    <t>2050202小学教育</t>
  </si>
  <si>
    <t>2050203初中教育</t>
  </si>
  <si>
    <t>2050204高中教育</t>
  </si>
  <si>
    <t>2050205高等教育</t>
  </si>
  <si>
    <t>2050299其他普通教育支出</t>
  </si>
  <si>
    <t>20503职业教育 汇总</t>
  </si>
  <si>
    <t>2050302中专教育</t>
  </si>
  <si>
    <t>2050303技校教育</t>
  </si>
  <si>
    <t>2050305高等职业教育</t>
  </si>
  <si>
    <t>2050399其他职业教育支出</t>
  </si>
  <si>
    <t>20505广播电视教育 汇总</t>
  </si>
  <si>
    <t>2050501广播电视学校</t>
  </si>
  <si>
    <t>20507特殊教育 汇总</t>
  </si>
  <si>
    <t>2050701特殊学校教育</t>
  </si>
  <si>
    <t>2050799其他特殊教育支出</t>
  </si>
  <si>
    <t>20508进修及培训 汇总</t>
  </si>
  <si>
    <t>2050801教师进修</t>
  </si>
  <si>
    <t>2050802干部教育</t>
  </si>
  <si>
    <t>20509教育费附加安排的支出 汇总</t>
  </si>
  <si>
    <t>2050903城市中小学校舍建设</t>
  </si>
  <si>
    <t>2050904城市中小学教学设施</t>
  </si>
  <si>
    <t>2050905中等职业学校教学设施（教育费附加安排的支出）</t>
  </si>
  <si>
    <t>2050999其他教育费附加安排的支出</t>
  </si>
  <si>
    <t>20599其他教育支出 汇总</t>
  </si>
  <si>
    <t>2059999其他教育支出</t>
  </si>
  <si>
    <t>206科学技术支出 汇总</t>
  </si>
  <si>
    <t>20601科学技术管理事务 汇总</t>
  </si>
  <si>
    <t>2060101行政运行（科学技术管理事务）</t>
  </si>
  <si>
    <t>2060102一般行政管理事务（科学技术管理事务）</t>
  </si>
  <si>
    <t>20602基础研究 汇总</t>
  </si>
  <si>
    <t>2060203自然科学基金</t>
  </si>
  <si>
    <t>20603应用研究 汇总</t>
  </si>
  <si>
    <t>2060301机构运行（应用研究）</t>
  </si>
  <si>
    <t>2060399其他应用研究支出</t>
  </si>
  <si>
    <t>20604技术研究与开发 汇总</t>
  </si>
  <si>
    <t>2060404科技成果转化与扩散</t>
  </si>
  <si>
    <t>2060499其他技术研究与开发支出</t>
  </si>
  <si>
    <t>20605科技条件与服务 汇总</t>
  </si>
  <si>
    <t>2060501机构运行（科技条件与服务）</t>
  </si>
  <si>
    <t>2060503科技条件专项</t>
  </si>
  <si>
    <t>20607科学技术普及 汇总</t>
  </si>
  <si>
    <t>2060701机构运行（科学技术普及）</t>
  </si>
  <si>
    <t>2060702科普活动</t>
  </si>
  <si>
    <t>2060705科技馆站</t>
  </si>
  <si>
    <t>2060799其他科学技术普及支出</t>
  </si>
  <si>
    <t>20699其他科学技术支出 汇总</t>
  </si>
  <si>
    <t>2069999其他科学技术支出</t>
  </si>
  <si>
    <t>207文化旅游体育与传媒支出 汇总</t>
  </si>
  <si>
    <t>20701文化和旅游 汇总</t>
  </si>
  <si>
    <t>2070101行政运行（文化）</t>
  </si>
  <si>
    <t>2070102一般行政管理事务（文化）</t>
  </si>
  <si>
    <t>2070104图书馆</t>
  </si>
  <si>
    <t>2070107艺术表演团体</t>
  </si>
  <si>
    <t>2070108文化活动</t>
  </si>
  <si>
    <t>2070109群众文化</t>
  </si>
  <si>
    <t>2070110文化和旅游交流与合作</t>
  </si>
  <si>
    <t>2070111文化创作与保护</t>
  </si>
  <si>
    <t>2070112文化和旅游市场管理</t>
  </si>
  <si>
    <t>2070113旅游宣传</t>
  </si>
  <si>
    <t>2070114旅游行业业务管理</t>
  </si>
  <si>
    <t>2070199其他文化和旅游支出</t>
  </si>
  <si>
    <t>20702文物 汇总</t>
  </si>
  <si>
    <t>2070201行政运行（文物）</t>
  </si>
  <si>
    <t>2070204文物保护</t>
  </si>
  <si>
    <t>2070205博物馆</t>
  </si>
  <si>
    <t>20703体育 汇总</t>
  </si>
  <si>
    <t>2070301行政运行（体育）</t>
  </si>
  <si>
    <t>2070305体育竞赛</t>
  </si>
  <si>
    <t>2070307体育场馆</t>
  </si>
  <si>
    <t>2070308群众体育</t>
  </si>
  <si>
    <t>2070399其他体育支出</t>
  </si>
  <si>
    <t>20708广播电视 汇总</t>
  </si>
  <si>
    <t>2070899其他广播电视支出</t>
  </si>
  <si>
    <t>20799其他文化体育与传媒支出 汇总</t>
  </si>
  <si>
    <t>2079902宣传文化发展专项支出</t>
  </si>
  <si>
    <t>2079999其他文化体育与传媒支出</t>
  </si>
  <si>
    <t>208社会保障和就业支出 汇总</t>
  </si>
  <si>
    <t>20801人力资源和社会保障管理事务 汇总</t>
  </si>
  <si>
    <t>2080101行政运行（人力资源和社会保障管理事务）</t>
  </si>
  <si>
    <t>2080102一般行政管理事务（人力资源和社会保障管理事务）</t>
  </si>
  <si>
    <t>2080105劳动保障监察</t>
  </si>
  <si>
    <t>2080107社会保险业务管理事务</t>
  </si>
  <si>
    <t>2080108信息化建设（人力资源和社会保障管理事务）</t>
  </si>
  <si>
    <t>2080109社会保险经办机构</t>
  </si>
  <si>
    <t>2080111公共就业服务和职业技能鉴定机构</t>
  </si>
  <si>
    <t>2080199其他人力资源和社会保障管理事务支出</t>
  </si>
  <si>
    <t>20802民政管理事务 汇总</t>
  </si>
  <si>
    <t>2080201行政运行（民政管理事务）</t>
  </si>
  <si>
    <t>2080207行政区划和地名管理</t>
  </si>
  <si>
    <t>2080208基层政权和社区建设</t>
  </si>
  <si>
    <t>2080299其他民政管理事务支出</t>
  </si>
  <si>
    <t>20805行政事业单位离退休 汇总</t>
  </si>
  <si>
    <t>2080501归口管理的行政单位离退休</t>
  </si>
  <si>
    <t>2080505机关事业单位基本养老保险缴费支出</t>
  </si>
  <si>
    <t>2080506机关事业单位职业年金缴费支出</t>
  </si>
  <si>
    <t>2080507对机关事业单位基本养老保险基金的补助</t>
  </si>
  <si>
    <t>2080599其他行政事业单位离退休支出</t>
  </si>
  <si>
    <t>20807就业补助 汇总</t>
  </si>
  <si>
    <t>2080799其他就业补助支出</t>
  </si>
  <si>
    <t>20808抚恤 汇总</t>
  </si>
  <si>
    <t>2080804优抚事业单位支出</t>
  </si>
  <si>
    <t>2080899其他优抚支出</t>
  </si>
  <si>
    <t>20809退役安置 汇总</t>
  </si>
  <si>
    <t>2080902军队移交政府的离退休人员安置</t>
  </si>
  <si>
    <t>2080903军队移交政府离退休干部管理机构</t>
  </si>
  <si>
    <t>2080999其他退役安置支出</t>
  </si>
  <si>
    <t>20810社会福利 汇总</t>
  </si>
  <si>
    <t>2081001儿童福利</t>
  </si>
  <si>
    <t>2081004殡葬</t>
  </si>
  <si>
    <t>2081005社会福利事业单位</t>
  </si>
  <si>
    <t>2081099其他社会福利支出</t>
  </si>
  <si>
    <t>20811残疾人事业 汇总</t>
  </si>
  <si>
    <t>2081101行政运行（残疾人事业）</t>
  </si>
  <si>
    <t>2081105残疾人就业和扶贫</t>
  </si>
  <si>
    <t>2081107残疾人生活和护理补贴</t>
  </si>
  <si>
    <t>2081199其他残疾人事业支出</t>
  </si>
  <si>
    <t>20816红十字事业 汇总</t>
  </si>
  <si>
    <t>2081601行政运行（红十字事业）</t>
  </si>
  <si>
    <t>2081602一般行政管理事务（红十字事业）</t>
  </si>
  <si>
    <t>20820临时救助 汇总</t>
  </si>
  <si>
    <t>2082002流浪乞讨人员救助支出</t>
  </si>
  <si>
    <t>20825其他生活救助 汇总</t>
  </si>
  <si>
    <t>2082502其他农村生活救助</t>
  </si>
  <si>
    <t>20827财政对其他社会保险基金的补助 汇总</t>
  </si>
  <si>
    <t>2082799其他财政对社会保险基金的补助</t>
  </si>
  <si>
    <t>20828退役军人管理事务 汇总</t>
  </si>
  <si>
    <t>2082804拥军优属</t>
  </si>
  <si>
    <t>2082805部队供应</t>
  </si>
  <si>
    <t>20899其他社会保障和就业支出 汇总</t>
  </si>
  <si>
    <t>2089901其他社会保障和就业支出</t>
  </si>
  <si>
    <t>210卫生健康支出 汇总</t>
  </si>
  <si>
    <t>21001卫生健康管理事务 汇总</t>
  </si>
  <si>
    <t>2100101行政运行（医疗卫生管理事务）</t>
  </si>
  <si>
    <t>2100102一般行政管理事务（医疗卫生管理事务）</t>
  </si>
  <si>
    <t>2100199其他卫生健康管理事务支出</t>
  </si>
  <si>
    <t>21002公立医院 汇总</t>
  </si>
  <si>
    <t>2100201综合医院</t>
  </si>
  <si>
    <t>2100203传染病医院</t>
  </si>
  <si>
    <t>2100206妇产医院</t>
  </si>
  <si>
    <t>2100208其他专科医院</t>
  </si>
  <si>
    <t>2100299其他公立医院支出</t>
  </si>
  <si>
    <t>21003基层医疗卫生机构 汇总</t>
  </si>
  <si>
    <t>2100302乡镇卫生院</t>
  </si>
  <si>
    <t>21004公共卫生 汇总</t>
  </si>
  <si>
    <t>2100401疾病预防控制机构</t>
  </si>
  <si>
    <t>2100402卫生监督机构</t>
  </si>
  <si>
    <t>2100405应急救治机构</t>
  </si>
  <si>
    <t>2100406采供血机构</t>
  </si>
  <si>
    <t>2100409重大公共卫生支出</t>
  </si>
  <si>
    <t>2100499其他公共卫生支出</t>
  </si>
  <si>
    <t>21006中医药 汇总</t>
  </si>
  <si>
    <t>2100699其他中医药支出</t>
  </si>
  <si>
    <t>21007计划生育事务 汇总</t>
  </si>
  <si>
    <t>2100799其他计划生育事务支出</t>
  </si>
  <si>
    <t>21011行政事业单位医疗 汇总</t>
  </si>
  <si>
    <t>2101101行政单位医疗</t>
  </si>
  <si>
    <t>2101102事业单位医疗</t>
  </si>
  <si>
    <t>2101103公务员医疗补助</t>
  </si>
  <si>
    <t>2101199其他行政事业单位医疗支出</t>
  </si>
  <si>
    <t>21012财政对基本医疗保险基金的补助 汇总</t>
  </si>
  <si>
    <t>2101202财政对城乡居民基本医疗保险基金的补助</t>
  </si>
  <si>
    <t>2101299财政对其他基本医疗保险基金的补助</t>
  </si>
  <si>
    <t>21013医疗救助 汇总</t>
  </si>
  <si>
    <t>2101301城乡医疗救助</t>
  </si>
  <si>
    <t>2101302疾病应急救助</t>
  </si>
  <si>
    <t>21016老龄卫生健康事务 汇总</t>
  </si>
  <si>
    <t>2101601老龄卫生健康事务</t>
  </si>
  <si>
    <t>21099其他卫生健康支出 汇总</t>
  </si>
  <si>
    <t>2109901其他卫生健康支出</t>
  </si>
  <si>
    <t>211节能环保支出 汇总</t>
  </si>
  <si>
    <t>21101环境保护管理事务 汇总</t>
  </si>
  <si>
    <t>2110101行政运行（环境保护管理事务）</t>
  </si>
  <si>
    <t>2110199其他环境保护管理事务支出</t>
  </si>
  <si>
    <t>21102环境监测与监察 汇总</t>
  </si>
  <si>
    <t>2110299其他环境监测与监察支出</t>
  </si>
  <si>
    <t>21103污染防治 汇总</t>
  </si>
  <si>
    <t>2110399其他污染防治支出</t>
  </si>
  <si>
    <t>21105天然林保护 汇总</t>
  </si>
  <si>
    <t>2110501森林管护</t>
  </si>
  <si>
    <t>21110能源节约利用 汇总</t>
  </si>
  <si>
    <t>2111001能源节约利用</t>
  </si>
  <si>
    <t>21199其他节能环保支出 汇总</t>
  </si>
  <si>
    <t>2119901其他节能环保支出</t>
  </si>
  <si>
    <t>212城乡社区支出 汇总</t>
  </si>
  <si>
    <t>21201城乡社区管理事务 汇总</t>
  </si>
  <si>
    <t>2120101行政运行（城乡社区管理事务）</t>
  </si>
  <si>
    <t>2120104城管执法</t>
  </si>
  <si>
    <t>2120105工程建设标准规范编制与监管</t>
  </si>
  <si>
    <t>2120106工程建设管理</t>
  </si>
  <si>
    <t>2120199其他城乡社区管理事务支出</t>
  </si>
  <si>
    <t>21203城乡社区公共设施 汇总</t>
  </si>
  <si>
    <t>2120399其他城乡社区公共设施支出</t>
  </si>
  <si>
    <t>21205城乡社区环境卫生 汇总</t>
  </si>
  <si>
    <t>2120501城乡社区环境卫生</t>
  </si>
  <si>
    <t>21299其他城乡社区支出 汇总</t>
  </si>
  <si>
    <t>2129999其他城乡社区支出</t>
  </si>
  <si>
    <t>213农林水支出 汇总</t>
  </si>
  <si>
    <t>21301农业 汇总</t>
  </si>
  <si>
    <t>2130101行政运行（农业）</t>
  </si>
  <si>
    <t>2130104事业运行（农业）</t>
  </si>
  <si>
    <t>2130106科技转化与推广服务</t>
  </si>
  <si>
    <t>2130108病虫害控制</t>
  </si>
  <si>
    <t>2130109农产品质量安全</t>
  </si>
  <si>
    <t>2130110执法监管</t>
  </si>
  <si>
    <t>2130124农业组织化与产业化经营</t>
  </si>
  <si>
    <t>2130135农业资源保护修复与利用</t>
  </si>
  <si>
    <t>2130199其他农业支出</t>
  </si>
  <si>
    <t>21302林业和草原 汇总</t>
  </si>
  <si>
    <t>2130201行政运行（林业）</t>
  </si>
  <si>
    <t>2130203机关服务（林业）</t>
  </si>
  <si>
    <t>2130204事业机构</t>
  </si>
  <si>
    <t>2130205森林培育</t>
  </si>
  <si>
    <t>2130207森林资源管理</t>
  </si>
  <si>
    <t>2130209森林生态效益补偿</t>
  </si>
  <si>
    <t>2130213执法与监督</t>
  </si>
  <si>
    <t>2130234防灾减灾</t>
  </si>
  <si>
    <t>2130299其他林业和草原支出</t>
  </si>
  <si>
    <t>21303水利 汇总</t>
  </si>
  <si>
    <t>2130301行政运行（水利）</t>
  </si>
  <si>
    <t>2130304水利行业业务管理</t>
  </si>
  <si>
    <t>2130306水利工程运行与维护</t>
  </si>
  <si>
    <t>2130310水土保持（水利）</t>
  </si>
  <si>
    <t>2130311水资源节约管理与保护</t>
  </si>
  <si>
    <t>2130314防汛</t>
  </si>
  <si>
    <t>2130316农田水利</t>
  </si>
  <si>
    <t>2130319江河湖库水系综合整治</t>
  </si>
  <si>
    <t>2130399其他水利支出</t>
  </si>
  <si>
    <t>21305扶贫 汇总</t>
  </si>
  <si>
    <t>2130505生产发展</t>
  </si>
  <si>
    <t>2130599其他扶贫支出</t>
  </si>
  <si>
    <t>21306农业综合开发 汇总</t>
  </si>
  <si>
    <t>2130601机构运行（农业综合开发）</t>
  </si>
  <si>
    <t>2130602土地治理</t>
  </si>
  <si>
    <t>2130603产业化发展</t>
  </si>
  <si>
    <t>2130699其他农业综合开发支出</t>
  </si>
  <si>
    <t>21308普惠金融发展支出 汇总</t>
  </si>
  <si>
    <t>2130801支持农村金融机构</t>
  </si>
  <si>
    <t>21399其他农林水支出 汇总</t>
  </si>
  <si>
    <t>2139999其他农林水支出</t>
  </si>
  <si>
    <t>214交通运输支出 汇总</t>
  </si>
  <si>
    <t>21401公路水路运输 汇总</t>
  </si>
  <si>
    <t>2140101行政运行（公路水路运输）</t>
  </si>
  <si>
    <t>2140106公路养护（公路水路运输）</t>
  </si>
  <si>
    <t>2140109交通运输信息化建设</t>
  </si>
  <si>
    <t>2140112公路运输管理</t>
  </si>
  <si>
    <t>2140131海事管理</t>
  </si>
  <si>
    <t>2140199其他公路水路运输支出</t>
  </si>
  <si>
    <t>21405邮政业支出 汇总</t>
  </si>
  <si>
    <t>2140599其他邮政业支出</t>
  </si>
  <si>
    <t>21499其他交通运输支出 汇总</t>
  </si>
  <si>
    <t>2149999其他交通运输支出</t>
  </si>
  <si>
    <t>215资源勘探信息等支出 汇总</t>
  </si>
  <si>
    <t>21505工业和信息产业监管 汇总</t>
  </si>
  <si>
    <t>2150501行政运行（工业和信息产业监管）</t>
  </si>
  <si>
    <t>2150510工业和信息产业支持</t>
  </si>
  <si>
    <t>2150599其他工业和信息产业监管支出</t>
  </si>
  <si>
    <t>21507国有资产监管 汇总</t>
  </si>
  <si>
    <t>2150701行政运行（国有资产监管）</t>
  </si>
  <si>
    <t>2150702一般行政管理事务（国有资产监管）</t>
  </si>
  <si>
    <t>2150704国有企业监事会专项</t>
  </si>
  <si>
    <t>21508支持中小企业发展和管理支出 汇总</t>
  </si>
  <si>
    <t>2150805中小企业发展专项</t>
  </si>
  <si>
    <t>21599其他资源勘探信息等支出 汇总</t>
  </si>
  <si>
    <t>2159999其他资源勘探信息等支出</t>
  </si>
  <si>
    <t>216商业服务业等支出 汇总</t>
  </si>
  <si>
    <t>21602商业流通事务 汇总</t>
  </si>
  <si>
    <t>2160201行政运行（商业流通事务）</t>
  </si>
  <si>
    <t>2160299其他商业流通事务支出</t>
  </si>
  <si>
    <t>21606涉外发展服务支出 汇总</t>
  </si>
  <si>
    <t>2160699其他涉外发展服务支出</t>
  </si>
  <si>
    <t>21699其他商业服务业等支出 汇总</t>
  </si>
  <si>
    <t>2169999其他商业服务业等支出</t>
  </si>
  <si>
    <t>217金融支出 汇总</t>
  </si>
  <si>
    <t>21799其他金融支出 汇总</t>
  </si>
  <si>
    <t>2179999其他金融支出</t>
  </si>
  <si>
    <t>219援助其他地区支出 汇总</t>
  </si>
  <si>
    <t>21999其他支出 汇总</t>
  </si>
  <si>
    <t xml:space="preserve">21999其他支出 </t>
  </si>
  <si>
    <t>220自然资源海洋气象等支出 汇总</t>
  </si>
  <si>
    <t>22001自然资源事务 汇总</t>
  </si>
  <si>
    <t>2200101行政运行（国土资源事务）</t>
  </si>
  <si>
    <t>2200150事业运行（国土资源事务）</t>
  </si>
  <si>
    <t>2200199其他自然资源事务支出</t>
  </si>
  <si>
    <t>22002海洋管理事务 汇总</t>
  </si>
  <si>
    <t>2200201行政运行（海洋管理事务）</t>
  </si>
  <si>
    <t>2200205海洋环境保护与监测</t>
  </si>
  <si>
    <t>2200208海洋执法监察</t>
  </si>
  <si>
    <t>2200209海洋防灾减灾</t>
  </si>
  <si>
    <t>2200250事业运行（海洋管理事务）</t>
  </si>
  <si>
    <t>2200299其他海洋管理事务支出</t>
  </si>
  <si>
    <t>22005气象事务 汇总</t>
  </si>
  <si>
    <t>2200501行政运行（气象事务）</t>
  </si>
  <si>
    <t>2200599其他气象事务支出</t>
  </si>
  <si>
    <t>22099其他自然资源海洋气象等支出 汇总</t>
  </si>
  <si>
    <t>2209901其他自然资源海洋气象等支出</t>
  </si>
  <si>
    <t>221住房保障支出 汇总</t>
  </si>
  <si>
    <t>22101保障性安居工程支出 汇总</t>
  </si>
  <si>
    <t>2210103棚户区改造</t>
  </si>
  <si>
    <t>2210107保障性住房租金补贴</t>
  </si>
  <si>
    <t>2210199其他保障性安居工程支出</t>
  </si>
  <si>
    <t>22102住房改革支出 汇总</t>
  </si>
  <si>
    <t>2210201住房公积金</t>
  </si>
  <si>
    <t>22103城乡社区住宅 汇总</t>
  </si>
  <si>
    <t>2210302住房公积金管理</t>
  </si>
  <si>
    <t>2210399其他城乡社区住宅支出</t>
  </si>
  <si>
    <t>222粮油物资储备支出 汇总</t>
  </si>
  <si>
    <t>22201粮油事务 汇总</t>
  </si>
  <si>
    <t>2220101行政运行（粮油事务）</t>
  </si>
  <si>
    <t>2220102一般行政管理事务（粮油事务）</t>
  </si>
  <si>
    <t>2220115粮食风险基金</t>
  </si>
  <si>
    <t>2220150事业运行（粮油事务）</t>
  </si>
  <si>
    <t>224灾害防治及应急管理支出 汇总</t>
  </si>
  <si>
    <t>22401应急管理事务 汇总</t>
  </si>
  <si>
    <t>2240101行政运行</t>
  </si>
  <si>
    <t>2240106安全监管</t>
  </si>
  <si>
    <t>2240109应急管理</t>
  </si>
  <si>
    <t>2240150事业运行</t>
  </si>
  <si>
    <t>2240199其他应急管理支出</t>
  </si>
  <si>
    <t>22405地震事务 汇总</t>
  </si>
  <si>
    <t>2240501行政运行</t>
  </si>
  <si>
    <t>2240504地震监测</t>
  </si>
  <si>
    <t>2240506地震灾害预防</t>
  </si>
  <si>
    <t>2240507地震应急救援</t>
  </si>
  <si>
    <t>2240509防震减灾信息管理</t>
  </si>
  <si>
    <t>2240510防震减灾基础管理</t>
  </si>
  <si>
    <t>2240550地震事业机构</t>
  </si>
  <si>
    <t>22407自然灾害救灾及恢复重建支出 汇总</t>
  </si>
  <si>
    <t>2240799其他自然灾害生活救助支出</t>
  </si>
  <si>
    <t>227预备费 汇总</t>
  </si>
  <si>
    <t>22700预备费 汇总</t>
  </si>
  <si>
    <t>2270000预备费</t>
  </si>
  <si>
    <t>229其他支出 汇总</t>
  </si>
  <si>
    <t>22902年初预留 汇总</t>
  </si>
  <si>
    <t>2290200年初预留</t>
  </si>
  <si>
    <t>22999其他支出 汇总</t>
  </si>
  <si>
    <t>2299901其他支出</t>
  </si>
  <si>
    <t>232债务付息支出 汇总</t>
  </si>
  <si>
    <t>23203地方政府一般债务付息支出 汇总</t>
  </si>
  <si>
    <t>2320301地方政府一般债券付息支出</t>
  </si>
  <si>
    <t>233债务发行费用支出 汇总</t>
  </si>
  <si>
    <t>23303地方政府一般债务发行费用支出 汇总</t>
  </si>
  <si>
    <t>2330300地方政府一般债务发行费用支出</t>
  </si>
  <si>
    <t xml:space="preserve">      返还性支出</t>
  </si>
  <si>
    <t xml:space="preserve">      一般性转移支付支出</t>
  </si>
  <si>
    <t xml:space="preserve">      专项转移支付支出</t>
  </si>
  <si>
    <t>项   目</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</si>
  <si>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</si>
  <si>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</si>
  <si>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</si>
  <si>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</si>
  <si>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</si>
  <si>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</si>
  <si>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</si>
  <si>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</si>
  <si>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</si>
  <si>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</si>
  <si>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</si>
  <si>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</si>
  <si>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</si>
  <si>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</si>
  <si>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</si>
  <si>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</si>
  <si>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备注：
    1.2019年预算数538340万元含列入市本级预算的省提前下达补助资金58149万元；2018年年初预算数619151万元含列入市本级预算的省提前下达补助资金141074万元。
    2.2019年转移性支出133624万元中，672万元为援助其他地区支出。</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</si>
  <si>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</si>
  <si>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</si>
  <si>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</si>
  <si>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</si>
  <si>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</si>
  <si>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</si>
  <si>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</si>
  <si>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</si>
  <si>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</si>
  <si>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</si>
  <si>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</si>
  <si>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</si>
  <si>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</si>
  <si>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</si>
  <si>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</si>
  <si>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</si>
  <si>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</si>
  <si>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</si>
  <si>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</si>
  <si>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</si>
  <si>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</si>
  <si>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</si>
  <si>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</si>
  <si>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</si>
  <si>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</si>
  <si>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</si>
  <si>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</si>
  <si>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</si>
  <si>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</si>
  <si>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</si>
  <si>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</si>
  <si>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</si>
  <si>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</si>
  <si>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</si>
  <si>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</si>
  <si>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</si>
  <si>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</si>
  <si>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</si>
  <si>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</si>
  <si>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</si>
  <si>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</si>
  <si>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</si>
  <si>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</si>
  <si>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</si>
  <si>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</si>
  <si>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</si>
  <si>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</si>
  <si>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</si>
  <si>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</si>
  <si>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预备费</t>
  </si>
  <si>
    <t>预留</t>
  </si>
  <si>
    <t>赠与</t>
  </si>
  <si>
    <t>国家赔偿费用支出</t>
  </si>
  <si>
    <t>对民间非营利组织和群众性自治组织补贴</t>
  </si>
  <si>
    <t>其他支出</t>
  </si>
  <si>
    <t>备注：当年预算数234892万元，含编入市本级预算的省提前下达专项转移支付补助532万元。</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</si>
  <si>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</si>
  <si>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</si>
  <si>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</si>
  <si>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</si>
  <si>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</si>
  <si>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</si>
  <si>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</si>
  <si>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</si>
  <si>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</si>
  <si>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</si>
  <si>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</si>
  <si>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</si>
  <si>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</si>
  <si>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</si>
  <si>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</si>
  <si>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</si>
  <si>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</si>
  <si>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</si>
  <si>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</si>
  <si>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</si>
  <si>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</si>
  <si>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</si>
  <si>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</si>
  <si>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</si>
  <si>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</si>
  <si>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其中：市级党建专项经费</t>
  </si>
  <si>
    <t>党史教育基地维护经费</t>
  </si>
  <si>
    <t>人才专项资金</t>
  </si>
  <si>
    <t>市级关心关爱专项经费</t>
  </si>
  <si>
    <t>民间机构文化交流项目经费</t>
  </si>
  <si>
    <t>海峡论坛.妈祖文化活动周经费</t>
  </si>
  <si>
    <t>开设台湾特色产品商店奖励补助金</t>
  </si>
  <si>
    <t>省级台湾青年创业就业基地市级追加奖励金</t>
  </si>
  <si>
    <t>推荐引进台湾青年来莆创业就业的机构奖励金</t>
  </si>
  <si>
    <t>专项经费</t>
  </si>
  <si>
    <t>解决特殊疑难信访问题专项资金</t>
  </si>
  <si>
    <t>各种项目调查补助经费</t>
  </si>
  <si>
    <t>各种项目调查工作经费</t>
  </si>
  <si>
    <t>市级少数民族补助款</t>
  </si>
  <si>
    <t>重点宗教活动场所修缮补助资金</t>
  </si>
  <si>
    <t>老区革命遗址修缮保护经费项目</t>
  </si>
  <si>
    <t>第三产业发展专项资金</t>
  </si>
  <si>
    <t>电子商务发展专项资金</t>
  </si>
  <si>
    <t>2.国防支出</t>
  </si>
  <si>
    <t>其中：大学生入伍奖励经费</t>
  </si>
  <si>
    <t>3.公共安全支出</t>
  </si>
  <si>
    <t>4.教育支出</t>
  </si>
  <si>
    <t>其中：学校高考突出贡献奖专项资金</t>
  </si>
  <si>
    <t>“对县督导”优秀补助</t>
  </si>
  <si>
    <t>5.科学技术支出</t>
  </si>
  <si>
    <t>6.文化旅游体育与传媒支出</t>
  </si>
  <si>
    <t>其中：农村电影放映场次补贴（补助县区）</t>
  </si>
  <si>
    <t>文物保护专项资金</t>
  </si>
  <si>
    <t>2019年旅游区域专项资金</t>
  </si>
  <si>
    <t>7.社会保障和就业支出</t>
  </si>
  <si>
    <t>其中：2019年企业退休人员社会化管理服务工作补助经费</t>
  </si>
  <si>
    <t>2019年就业专项资金</t>
  </si>
  <si>
    <t>2019年城乡居民基本养老保险一般性转移支付资金</t>
  </si>
  <si>
    <t>无军籍职工退休金配套经费</t>
  </si>
  <si>
    <t>“五老”人员慰问经费</t>
  </si>
  <si>
    <t>市间县级界线界桩管护经费</t>
  </si>
  <si>
    <t>2019年残疾人就业和扶贫专项资金</t>
  </si>
  <si>
    <t>8.卫生健康支出</t>
  </si>
  <si>
    <t>其中：市级计生经费</t>
  </si>
  <si>
    <t>计生特别扶助经费</t>
  </si>
  <si>
    <t>卫生项目管理经费</t>
  </si>
  <si>
    <t>2019年部分医疗卫生能力建设项目资金</t>
  </si>
  <si>
    <t>9.节能环保支出</t>
  </si>
  <si>
    <t>10.城乡社区支出</t>
  </si>
  <si>
    <t>其中：2019年城市公共停车设施以奖代补</t>
  </si>
  <si>
    <t>11.农林水支出</t>
  </si>
  <si>
    <t>其中：土地治理项目市级配套</t>
  </si>
  <si>
    <t>产业化发展项目市级配套</t>
  </si>
  <si>
    <t>现代农业发展专项资金（补助县区）</t>
  </si>
  <si>
    <t>精准扶贫精准脱贫专项资金（补助县区）</t>
  </si>
  <si>
    <t>革命老区发展专项资金</t>
  </si>
  <si>
    <t>12.交通运输支出</t>
  </si>
  <si>
    <t>13.资源勘探信息等支出</t>
  </si>
  <si>
    <t xml:space="preserve">   其中：工业发展专项资金</t>
  </si>
  <si>
    <t>14.商业服务业等支出</t>
  </si>
  <si>
    <t>其中：新网工程、惠农工程专项补助</t>
  </si>
  <si>
    <t>外经贸发展专项资金</t>
  </si>
  <si>
    <t>15.自然资源海洋气象等支出</t>
  </si>
  <si>
    <t xml:space="preserve">   其中：水产品质量安全检测样品费</t>
  </si>
  <si>
    <t>16.灾害防治及应急管理支出</t>
  </si>
  <si>
    <t>其中：救灾预备金</t>
  </si>
  <si>
    <t>冬春困难群众生活救助</t>
  </si>
  <si>
    <t>16.住房保障支出</t>
  </si>
  <si>
    <t>17.粮油物资储备支出</t>
  </si>
  <si>
    <t>18.国债还本付息支出</t>
  </si>
  <si>
    <t>19.其他支出</t>
  </si>
  <si>
    <t>地    区</t>
  </si>
  <si>
    <t>小计</t>
  </si>
  <si>
    <t>税收返还</t>
  </si>
  <si>
    <t>一般性转移支付</t>
  </si>
  <si>
    <t>专项转移支付</t>
  </si>
  <si>
    <t>仙游县</t>
  </si>
  <si>
    <t>荔城区</t>
  </si>
  <si>
    <t>城厢区</t>
  </si>
  <si>
    <t>涵江区</t>
  </si>
  <si>
    <t>秀屿区</t>
  </si>
  <si>
    <t>北岸</t>
  </si>
  <si>
    <t>湄洲岛</t>
  </si>
  <si>
    <t>未落实到地区数</t>
  </si>
  <si>
    <t>合计</t>
  </si>
  <si>
    <t>1、因公出国（境）费用</t>
  </si>
  <si>
    <t>2、公务接待费</t>
  </si>
  <si>
    <t>3、公务用车购置及运行费</t>
  </si>
  <si>
    <t>其中：（1）公务用车运行费</t>
  </si>
  <si>
    <t xml:space="preserve">      （2）公务用车购置费</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</si>
  <si>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</si>
  <si>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</si>
  <si>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2019年使用一般公共预算拨款安排的“三公”经费预算数为4047万元，比上年预算数减少339万元。其中，因公出国（境）经费331万元，与上年预算数持平；公务接待费743万元，与上年预算数相比下降4.13%；公务用车购置经费951万元，与上年预算数相比下降2.86%；公务用车运行经费2022万元，与上年预算数相比下降12.13%。“三公”经费预算下降的主要原因是事业单位车改后公务用车运行费下降及市直各单位严格落实中央八项规定，公务接待费及公务用车购置费较上年均有所下降。</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</si>
  <si>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</si>
  <si>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</si>
  <si>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</si>
  <si>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</si>
  <si>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</si>
  <si>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</si>
  <si>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</si>
  <si>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</si>
  <si>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</si>
  <si>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</si>
  <si>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</si>
  <si>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</si>
  <si>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</si>
  <si>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</si>
  <si>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</si>
  <si>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</si>
  <si>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</si>
  <si>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</si>
  <si>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</si>
  <si>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</si>
  <si>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</si>
  <si>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</si>
  <si>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</si>
  <si>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</si>
  <si>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</si>
  <si>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</si>
  <si>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</si>
  <si>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</si>
  <si>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</si>
  <si>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</si>
  <si>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</si>
  <si>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</si>
  <si>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</si>
  <si>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</si>
  <si>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</si>
  <si>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</si>
  <si>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</si>
  <si>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</si>
  <si>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</si>
  <si>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</si>
  <si>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212城乡社区支出</t>
  </si>
  <si>
    <t>2120801征地和拆迁补偿支出</t>
  </si>
  <si>
    <t>2120802土地开发支出</t>
  </si>
  <si>
    <t>2120803城市建设支出</t>
  </si>
  <si>
    <t>2120804农村基础设施建设支出</t>
  </si>
  <si>
    <t>2120806土地出让业务支出</t>
  </si>
  <si>
    <t>2120807廉租住房支出</t>
  </si>
  <si>
    <t>2120810棚户区改造支出</t>
  </si>
  <si>
    <t>2120899其他国有土地使用权出让收入安排的支出</t>
  </si>
  <si>
    <t>2121001征地和拆迁补偿支出</t>
  </si>
  <si>
    <t>21211农业土地开发资金及对应专项债务收入安排的支出</t>
  </si>
  <si>
    <t>2120901城市公共设施</t>
  </si>
  <si>
    <t>2120999其他城市公用事业附加安排的支出</t>
  </si>
  <si>
    <t>2121301城市公共设施</t>
  </si>
  <si>
    <t>2121302城市环境卫生</t>
  </si>
  <si>
    <t>2121399其他城市基础设施配套费安排的支出</t>
  </si>
  <si>
    <t>2121401污水处理设施建设和运营</t>
  </si>
  <si>
    <t>2121402代收手续费</t>
  </si>
  <si>
    <t>215资源勘探信息等支出</t>
  </si>
  <si>
    <t>2156101技改贴息和补助</t>
  </si>
  <si>
    <t>2156102技术研发和推广</t>
  </si>
  <si>
    <t>2156104宣传和培训</t>
  </si>
  <si>
    <t>2156199其他新型墙体材料专项基金支出</t>
  </si>
  <si>
    <t>229其他支出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</si>
  <si>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</si>
  <si>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</si>
  <si>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</si>
  <si>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</si>
  <si>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</si>
  <si>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232债务付息支出</t>
  </si>
  <si>
    <t>2320411国有土地使用权出让金债务付息支出</t>
  </si>
  <si>
    <t>233债务发行费用支出</t>
  </si>
  <si>
    <t>2330411国有土地使用权出让金债务发行费用支出</t>
  </si>
  <si>
    <t>一、利润收入</t>
  </si>
  <si>
    <t>二、股利、股息收入</t>
  </si>
  <si>
    <t>三、产权转让收入</t>
  </si>
  <si>
    <t>四、清算收入</t>
  </si>
  <si>
    <t>五、其他国有资本经营预算收入</t>
  </si>
  <si>
    <t xml:space="preserve">    国有资本经营预算转移支付收入</t>
  </si>
  <si>
    <t xml:space="preserve">    上年结转收入</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</si>
  <si>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</si>
  <si>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</si>
  <si>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</si>
  <si>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</si>
  <si>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</si>
  <si>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</si>
  <si>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</si>
  <si>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 xml:space="preserve">  其中：莆田市城投集团公司利润收入</t>
  </si>
  <si>
    <t xml:space="preserve">   莆田市国投公司利润收入</t>
  </si>
  <si>
    <t xml:space="preserve">   莆田市市高速公路公司利润收入</t>
  </si>
  <si>
    <t xml:space="preserve">   莆田市交投集团公司利润收入</t>
  </si>
  <si>
    <t xml:space="preserve">   莆田市湄控公司利润收入</t>
  </si>
  <si>
    <t xml:space="preserve">   莆田市水务集团公司利润收入</t>
  </si>
  <si>
    <t xml:space="preserve">   莆田市粮食公司利润收入</t>
  </si>
  <si>
    <t xml:space="preserve">   莆田市兴发集团公司利润收入</t>
  </si>
  <si>
    <t xml:space="preserve">  其中：国有控股公司股利、股息收入</t>
  </si>
  <si>
    <t xml:space="preserve"> 国有参股公司股利、股息收入</t>
  </si>
  <si>
    <t xml:space="preserve"> 金融企业股利、股息收入</t>
  </si>
  <si>
    <t xml:space="preserve"> 其他国有企业股利、股息收入</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</si>
  <si>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</si>
  <si>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</si>
  <si>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</si>
  <si>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</si>
  <si>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</si>
  <si>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</si>
  <si>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</si>
  <si>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</si>
  <si>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</si>
  <si>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</si>
  <si>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</si>
  <si>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</si>
  <si>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</si>
  <si>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</si>
  <si>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</si>
  <si>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</si>
  <si>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</si>
  <si>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</si>
  <si>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</si>
  <si>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</si>
  <si>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</si>
  <si>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</si>
  <si>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</si>
  <si>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</si>
  <si>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</si>
  <si>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</si>
  <si>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</si>
  <si>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</si>
  <si>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</si>
  <si>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</si>
  <si>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</si>
  <si>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</si>
  <si>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</si>
  <si>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</si>
  <si>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</si>
  <si>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</si>
  <si>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</si>
  <si>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</si>
  <si>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</si>
  <si>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</si>
  <si>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</si>
  <si>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</si>
  <si>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</si>
  <si>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</si>
  <si>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</si>
  <si>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项　目</t>
  </si>
  <si>
    <t>当年预算数为
上年预算数的％</t>
  </si>
  <si>
    <t xml:space="preserve">    其中：保险费收入</t>
  </si>
  <si>
    <t xml:space="preserve">          财政补贴收入</t>
  </si>
  <si>
    <t xml:space="preserve">          利息收入</t>
  </si>
  <si>
    <t xml:space="preserve">          其他收入</t>
  </si>
  <si>
    <t xml:space="preserve">          动用上年结余收入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</si>
  <si>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</si>
  <si>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</si>
  <si>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</si>
  <si>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</si>
  <si>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</si>
  <si>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</si>
  <si>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</si>
  <si>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</si>
  <si>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</si>
  <si>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</si>
  <si>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</si>
  <si>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</si>
  <si>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</si>
  <si>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</si>
  <si>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</si>
  <si>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</si>
  <si>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</si>
  <si>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</si>
  <si>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</si>
  <si>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</si>
  <si>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</si>
  <si>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</si>
  <si>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</si>
  <si>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</si>
  <si>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</si>
  <si>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</si>
  <si>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</si>
  <si>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</si>
  <si>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</si>
  <si>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</si>
  <si>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</si>
  <si>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</si>
  <si>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</si>
  <si>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</si>
  <si>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</si>
  <si>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</si>
  <si>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</si>
  <si>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2019年度市级财政专项资金管理清单核实表</t>
  </si>
  <si>
    <t>类级科目名称/专项资金立项名称</t>
  </si>
  <si>
    <t>资金主管部门</t>
  </si>
  <si>
    <t>当年预算安排金额</t>
  </si>
  <si>
    <t>其中：</t>
  </si>
  <si>
    <t>公共财政
预算</t>
  </si>
  <si>
    <t>政府性基金
预算</t>
  </si>
  <si>
    <t>合     计</t>
  </si>
  <si>
    <t>1.企业上市和场外市场挂牌融资项目补助资金</t>
  </si>
  <si>
    <t>莆田市金融工作办公室</t>
  </si>
  <si>
    <t>2.市级少数民族补助款</t>
  </si>
  <si>
    <t>莆田市民族与宗教事务局</t>
  </si>
  <si>
    <t>3.第三产业发展专项资金</t>
  </si>
  <si>
    <t>莆田市商务局</t>
  </si>
  <si>
    <t>4.电子商务发展专项资金</t>
  </si>
  <si>
    <t>5.标准化专项补助经费</t>
  </si>
  <si>
    <t>莆田市质量技术监督局</t>
  </si>
  <si>
    <t>6.市级党建专项资金</t>
  </si>
  <si>
    <t>中共莆田市委办公室</t>
  </si>
  <si>
    <t>7.民间机构文化交流项目经费</t>
  </si>
  <si>
    <t>中共莆田市委台湾工作办公室</t>
  </si>
  <si>
    <t>8.人才专项资金</t>
  </si>
  <si>
    <t>中共莆田市委组织部</t>
  </si>
  <si>
    <t>9.市级关心关爱专项经费</t>
  </si>
  <si>
    <t>10.司法救助金</t>
  </si>
  <si>
    <t>中共莆田市委政法委员会</t>
  </si>
  <si>
    <t>11.美育教育专项资金</t>
  </si>
  <si>
    <t>莆田市教育局</t>
  </si>
  <si>
    <t>12.职业教育专项补助资金</t>
  </si>
  <si>
    <t>13.科技计划项目经费</t>
  </si>
  <si>
    <t>莆田市科学技术局</t>
  </si>
  <si>
    <t>14.专利申请资助经费</t>
  </si>
  <si>
    <t>莆田市知识产权局</t>
  </si>
  <si>
    <t>15.工艺美术专项资金</t>
  </si>
  <si>
    <t>莆田市二轻工业联社</t>
  </si>
  <si>
    <t>16.文物保护专项资金</t>
  </si>
  <si>
    <t>莆田市文物管理委员会办公室</t>
  </si>
  <si>
    <t>17.文化创意产业发展专项资金</t>
  </si>
  <si>
    <t>中共莆田市委宣传部</t>
  </si>
  <si>
    <t>18.就业补助资金</t>
  </si>
  <si>
    <t>莆田市人力资源和社会保障局</t>
  </si>
  <si>
    <t>19.残疾人事业发展专项资金</t>
  </si>
  <si>
    <t>福建省莆田市残疾人联合会</t>
  </si>
  <si>
    <t>20.计生特别扶助经费</t>
  </si>
  <si>
    <t>莆田市卫生和计划生育委员会</t>
  </si>
  <si>
    <t>21.市级计生经费</t>
  </si>
  <si>
    <t>22.市级卫生专项资金</t>
  </si>
  <si>
    <t>23.城市综合管理考评奖励资金</t>
  </si>
  <si>
    <t>莆田市城市管理行政执法局</t>
  </si>
  <si>
    <t>24.共建美丽乡村专项资金</t>
  </si>
  <si>
    <t>25.木兰溪流域生态补偿资金</t>
  </si>
  <si>
    <t>莆田市发展和改革委员会</t>
  </si>
  <si>
    <t>26.市本级项目前期经费</t>
  </si>
  <si>
    <t>27.特色小镇启动资金及“幸福家园”建设专项资金</t>
  </si>
  <si>
    <t>28.供销合作社联合社惠农工程专项资金</t>
  </si>
  <si>
    <t>莆田市供销合作社联合社</t>
  </si>
  <si>
    <t>29.现代渔业发展暨海洋牧场建设专项资金</t>
  </si>
  <si>
    <t>莆田市海洋与渔业局</t>
  </si>
  <si>
    <t>30.生态补偿资金</t>
  </si>
  <si>
    <t>莆田市环境保护局</t>
  </si>
  <si>
    <t>31.城区生活垃圾分类补助资金</t>
  </si>
  <si>
    <t>莆田市环境卫生管理处</t>
  </si>
  <si>
    <t>32.城乡公厕建设补助资金</t>
  </si>
  <si>
    <t>33.港口专项基金</t>
  </si>
  <si>
    <t>莆田市交通运输局</t>
  </si>
  <si>
    <t>34.“百城千村”绿化美化宜居工程专项资金</t>
  </si>
  <si>
    <t>莆田市林业局</t>
  </si>
  <si>
    <t>35.市级林业专项资金</t>
  </si>
  <si>
    <t>其中：（1）“大造阔叶树绿化全莆田”经费</t>
  </si>
  <si>
    <t>（2）深化林权制度改革专项资金</t>
  </si>
  <si>
    <t>（3）生态公益林补偿资金</t>
  </si>
  <si>
    <t>（4）生态公益林市级补偿资金</t>
  </si>
  <si>
    <t>36.旅游发展专项资金</t>
  </si>
  <si>
    <t>莆田市旅游局</t>
  </si>
  <si>
    <t>37.莆田市鼓励饭店改造提升以奖代补项目</t>
  </si>
  <si>
    <t>38.乡村振兴专项资金</t>
  </si>
  <si>
    <t>莆田市农业局</t>
  </si>
  <si>
    <t>39.农贸市场标准化建设资金</t>
  </si>
  <si>
    <t>40.水利专项资金</t>
  </si>
  <si>
    <t>其中：（1）安全生态水系建设及易涝点整治经费</t>
  </si>
  <si>
    <t>莆田市水利局</t>
  </si>
  <si>
    <t>（2）防汛应急抢险及农田水利建设经费</t>
  </si>
  <si>
    <t>（3）河长制工作经费</t>
  </si>
  <si>
    <t>（4）市直灌区运行维护经费</t>
  </si>
  <si>
    <t>（5）木兰溪防洪工程及配套项目（含安全生态水系建设）</t>
  </si>
  <si>
    <t>莆田市木兰溪防洪工程建设管理处</t>
  </si>
  <si>
    <t>41.卫生事业发展扶持基金</t>
  </si>
  <si>
    <t>42.国省干线项目市配套</t>
  </si>
  <si>
    <t>43.农村公路建设项目市配套</t>
  </si>
  <si>
    <t>其中：（1）农村公路基础网络建设市配套</t>
  </si>
  <si>
    <t>（2）农村公路安保工程市配套</t>
  </si>
  <si>
    <t>（3）危桥改造市配套</t>
  </si>
  <si>
    <t>44.农村公路养护项目市配套</t>
  </si>
  <si>
    <t>其中：（1）农村公路养护市配套</t>
  </si>
  <si>
    <t>（2）农村公路灾毁保险市配套</t>
  </si>
  <si>
    <t>45.中心城区环卫作业经费及河道保洁经费</t>
  </si>
  <si>
    <t>莆田市城市管理局</t>
  </si>
  <si>
    <t>46.义务植树经费</t>
  </si>
  <si>
    <t>47.精准扶贫精准脱贫专项资金</t>
  </si>
  <si>
    <t>其中：（1）革命老区发展专项资金</t>
  </si>
  <si>
    <t>莆田市民政局</t>
  </si>
  <si>
    <t xml:space="preserve"> （2）精准扶贫精准脱贫专项资金</t>
  </si>
  <si>
    <t>48.现代农业发展专项资金</t>
  </si>
  <si>
    <t>49.土地治理项目市级配套</t>
  </si>
  <si>
    <t>莆田市农业农村局</t>
  </si>
  <si>
    <t>50.产业化发展项目市级配套</t>
  </si>
  <si>
    <t>51.工业发展专项资金</t>
  </si>
  <si>
    <t>莆田市经济和信息化委员会</t>
  </si>
  <si>
    <t>52.部队生产生活补助资金</t>
  </si>
  <si>
    <t>53.第十四届中国（莆田）海峡工艺品博览会</t>
  </si>
  <si>
    <t>54.外经贸发展资金</t>
  </si>
  <si>
    <t>55.对口援助资金</t>
  </si>
  <si>
    <t>56.粮食安全保障和产业发展资金</t>
  </si>
  <si>
    <t>57.农村幸福院专项资金</t>
  </si>
  <si>
    <t>备注：
    1.纳入专项资金清单管理的人才专项资金2195万元，加上年初预算直接细化到具体单位的人才专项2819.75万元，2019年人才专项资金共安排预算5014.75万元。
    2.纳入专项资金清单管理的文化创意产业发展专项资金400万元，加上年初预算直接细化到具体单位的文化创意产业发展专项资金400万元，2019年文化创意产业发展专项资金共安排预算800万元。</t>
  </si>
  <si>
    <t>2018年度政府一般债务余额和限额情况表</t>
  </si>
  <si>
    <t>政府债务余额</t>
  </si>
  <si>
    <t>1. 2017年末一般债务余额</t>
  </si>
  <si>
    <t>2. 2018年新增一般债务额</t>
  </si>
  <si>
    <t>3. 2018年偿还一般债务本金</t>
  </si>
  <si>
    <t>4. 2018年末一般债务余额</t>
  </si>
  <si>
    <t>政府债务限额</t>
  </si>
  <si>
    <t>1．2017年一般债务限额</t>
  </si>
  <si>
    <t>2．2018年新增一般债务限额</t>
  </si>
  <si>
    <t>3．2018年一般债务限额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</si>
  <si>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</si>
  <si>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2018年度本级政府一般债务余额和限额情况表</t>
  </si>
  <si>
    <t>2018年度政府专项债务余额和限额情况表</t>
  </si>
  <si>
    <t>1. 2017年末专项债务余额</t>
  </si>
  <si>
    <t>2. 2018年新增专项债务额</t>
  </si>
  <si>
    <t>3. 2018年偿还专项债务本金</t>
  </si>
  <si>
    <t>4. 2018年末专项债务余额</t>
  </si>
  <si>
    <t>1．2017年专项债务限额</t>
  </si>
  <si>
    <t>2．2018年新增专项债务限额</t>
  </si>
  <si>
    <t>3．2018年专项债务限额</t>
  </si>
  <si>
    <t>2018年度本级政府专项债务余额和限额情况表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</si>
</sst>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_ \¥* #,##0.00_ ;_ \¥* \-#,##0.00_ ;_ \¥* &quot;-&quot;??_ ;_ @_ "/>
    <numFmt numFmtId="178" formatCode="_-* #,##0.0000_-;\-* #,##0.0000_-;_-* &quot;-&quot;??_-;_-@_-"/>
    <numFmt numFmtId="179" formatCode="_-* #,##0.00_-;\-* #,##0.00_-;_-* &quot;-&quot;??_-;_-@_-"/>
    <numFmt numFmtId="180" formatCode="0.0"/>
    <numFmt numFmtId="181" formatCode="\$#,##0.00;\(\$#,##0.00\)"/>
    <numFmt numFmtId="182" formatCode="_(&quot;$&quot;* #,##0.00_);_(&quot;$&quot;* \(#,##0.00\);_(&quot;$&quot;* &quot;-&quot;??_);_(@_)"/>
    <numFmt numFmtId="183" formatCode="#,##0;\-#,##0;&quot;-&quot;"/>
    <numFmt numFmtId="184" formatCode="#,##0;\(#,##0\)"/>
    <numFmt numFmtId="185" formatCode="_(* #,##0.00_);_(* \(#,##0.00\);_(* &quot;-&quot;??_);_(@_)"/>
    <numFmt numFmtId="186" formatCode="_-&quot;$&quot;* #,##0_-;\-&quot;$&quot;* #,##0_-;_-&quot;$&quot;* &quot;-&quot;_-;_-@_-"/>
    <numFmt numFmtId="187" formatCode="\$#,##0;\(\$#,##0\)"/>
    <numFmt numFmtId="188" formatCode="#,##0.000_ "/>
    <numFmt numFmtId="189" formatCode="_-* #,##0_-;\-* #,##0_-;_-* &quot;-&quot;_-;_-@_-"/>
    <numFmt numFmtId="190" formatCode="#,##0_ "/>
    <numFmt numFmtId="191" formatCode="#,##0.00_ "/>
    <numFmt numFmtId="192" formatCode="#,##0_ ;[Red]\-#,##0\ "/>
    <numFmt numFmtId="193" formatCode="0.00_ ;[Red]\-0.00\ "/>
    <numFmt numFmtId="194" formatCode="0.0%"/>
    <numFmt numFmtId="195" formatCode="#,##0_);[Red]\(#,##0\)"/>
  </numFmts>
  <fonts count="92">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b/>
      <sz val="12"/>
      <name val="宋体"/>
      <charset val="134"/>
    </font>
    <font>
      <b/>
      <sz val="16"/>
      <name val="方正小标宋_GBK"/>
      <charset val="134"/>
    </font>
    <font>
      <b/>
      <sz val="10"/>
      <name val="宋体"/>
      <charset val="134"/>
      <scheme val="major"/>
    </font>
    <font>
      <b/>
      <sz val="10"/>
      <name val="宋体"/>
      <charset val="134"/>
    </font>
    <font>
      <b/>
      <sz val="10"/>
      <color theme="1"/>
      <name val="宋体"/>
      <charset val="134"/>
      <scheme val="minor"/>
    </font>
    <font>
      <sz val="10"/>
      <color theme="1"/>
      <name val="宋体"/>
      <charset val="134"/>
      <scheme val="minor"/>
    </font>
    <font>
      <sz val="10"/>
      <name val="宋体"/>
      <charset val="134"/>
    </font>
    <font>
      <sz val="10"/>
      <color theme="1"/>
      <name val="宋体"/>
      <charset val="134"/>
    </font>
    <font>
      <sz val="16"/>
      <color indexed="8"/>
      <name val="方正小标宋_GBK"/>
      <charset val="134"/>
    </font>
    <font>
      <sz val="12"/>
      <color indexed="9"/>
      <name val="宋体"/>
      <charset val="134"/>
    </font>
    <font>
      <sz val="11"/>
      <color indexed="8"/>
      <name val="黑体"/>
      <charset val="134"/>
    </font>
    <font>
      <b/>
      <sz val="11"/>
      <name val="宋体"/>
      <charset val="134"/>
    </font>
    <font>
      <b/>
      <sz val="11"/>
      <name val="宋体"/>
      <charset val="134"/>
      <scheme val="major"/>
    </font>
    <font>
      <b/>
      <sz val="11"/>
      <color indexed="8"/>
      <name val="宋体"/>
      <charset val="134"/>
    </font>
    <font>
      <sz val="11"/>
      <color indexed="8"/>
      <name val="Times New Roman"/>
      <charset val="134"/>
    </font>
    <font>
      <sz val="11"/>
      <color indexed="8"/>
      <name val="宋体"/>
      <charset val="134"/>
    </font>
    <font>
      <sz val="16"/>
      <name val="方正小标宋_GBK"/>
      <charset val="134"/>
    </font>
    <font>
      <sz val="10"/>
      <name val="宋体"/>
      <charset val="134"/>
      <scheme val="minor"/>
    </font>
    <font>
      <b/>
      <sz val="16"/>
      <color indexed="8"/>
      <name val="方正小标宋_GBK"/>
      <charset val="134"/>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b/>
      <sz val="16"/>
      <color theme="1"/>
      <name val="方正小标宋_GBK"/>
      <charset val="134"/>
    </font>
    <font>
      <b/>
      <sz val="11"/>
      <color indexed="8"/>
      <name val="楷体"/>
      <charset val="134"/>
    </font>
    <font>
      <sz val="9"/>
      <color indexed="8"/>
      <name val="宋体"/>
      <charset val="134"/>
    </font>
    <font>
      <sz val="12"/>
      <name val="黑体"/>
      <charset val="134"/>
    </font>
    <font>
      <sz val="11"/>
      <name val="宋体"/>
      <charset val="134"/>
      <scheme val="major"/>
    </font>
    <font>
      <sz val="11"/>
      <name val="黑体"/>
      <charset val="134"/>
    </font>
    <font>
      <sz val="16"/>
      <name val="宋体"/>
      <charset val="134"/>
    </font>
    <font>
      <sz val="18"/>
      <name val="方正小标宋_GBK"/>
      <charset val="134"/>
    </font>
    <font>
      <b/>
      <sz val="12"/>
      <name val="楷体"/>
      <charset val="134"/>
    </font>
    <font>
      <sz val="12"/>
      <name val="宋体"/>
      <charset val="134"/>
      <scheme val="minor"/>
    </font>
    <font>
      <sz val="16"/>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21"/>
      <name val="楷体_GB2312"/>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42"/>
      <name val="宋体"/>
      <charset val="134"/>
    </font>
    <font>
      <b/>
      <sz val="18"/>
      <color indexed="56"/>
      <name val="宋体"/>
      <charset val="134"/>
    </font>
    <font>
      <sz val="12"/>
      <color indexed="20"/>
      <name val="宋体"/>
      <charset val="134"/>
    </font>
    <font>
      <b/>
      <sz val="18"/>
      <color indexed="62"/>
      <name val="宋体"/>
      <charset val="134"/>
    </font>
    <font>
      <sz val="10"/>
      <name val="Arial"/>
      <charset val="134"/>
    </font>
    <font>
      <b/>
      <sz val="11"/>
      <color indexed="42"/>
      <name val="宋体"/>
      <charset val="134"/>
    </font>
    <font>
      <u/>
      <sz val="12"/>
      <color indexed="36"/>
      <name val="宋体"/>
      <charset val="134"/>
    </font>
    <font>
      <b/>
      <sz val="15"/>
      <color indexed="54"/>
      <name val="宋体"/>
      <charset val="134"/>
    </font>
    <font>
      <b/>
      <sz val="15"/>
      <color indexed="62"/>
      <name val="宋体"/>
      <charset val="134"/>
    </font>
    <font>
      <sz val="12"/>
      <name val="Helv"/>
      <charset val="134"/>
    </font>
    <font>
      <b/>
      <sz val="11"/>
      <color indexed="62"/>
      <name val="宋体"/>
      <charset val="134"/>
    </font>
    <font>
      <sz val="9"/>
      <name val="宋体"/>
      <charset val="134"/>
    </font>
    <font>
      <b/>
      <sz val="11"/>
      <color indexed="54"/>
      <name val="宋体"/>
      <charset val="134"/>
    </font>
    <font>
      <b/>
      <sz val="13"/>
      <color indexed="62"/>
      <name val="宋体"/>
      <charset val="134"/>
    </font>
    <font>
      <b/>
      <sz val="13"/>
      <color indexed="54"/>
      <name val="宋体"/>
      <charset val="134"/>
    </font>
    <font>
      <b/>
      <sz val="18"/>
      <color theme="3"/>
      <name val="宋体"/>
      <charset val="134"/>
      <scheme val="major"/>
    </font>
    <font>
      <sz val="7"/>
      <name val="Small Fonts"/>
      <charset val="134"/>
    </font>
    <font>
      <u/>
      <sz val="12"/>
      <color indexed="12"/>
      <name val="宋体"/>
      <charset val="134"/>
    </font>
    <font>
      <sz val="10"/>
      <name val="Times New Roman"/>
      <charset val="134"/>
    </font>
    <font>
      <b/>
      <sz val="18"/>
      <name val="Arial"/>
      <charset val="134"/>
    </font>
    <font>
      <sz val="10"/>
      <color indexed="8"/>
      <name val="Arial"/>
      <charset val="134"/>
    </font>
    <font>
      <sz val="12"/>
      <name val="Arial"/>
      <charset val="134"/>
    </font>
    <font>
      <b/>
      <sz val="12"/>
      <name val="Arial"/>
      <charset val="134"/>
    </font>
    <font>
      <sz val="8"/>
      <name val="Times New Roman"/>
      <charset val="134"/>
    </font>
    <font>
      <sz val="12"/>
      <color indexed="17"/>
      <name val="宋体"/>
      <charset val="134"/>
    </font>
    <font>
      <sz val="18"/>
      <color indexed="54"/>
      <name val="宋体"/>
      <charset val="134"/>
    </font>
    <font>
      <sz val="10"/>
      <name val="MS Sans Serif"/>
      <charset val="134"/>
    </font>
    <font>
      <sz val="12"/>
      <name val="奔覆眉"/>
      <charset val="134"/>
    </font>
    <font>
      <sz val="12"/>
      <name val="Courier"/>
      <charset val="134"/>
    </font>
  </fonts>
  <fills count="3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indexed="9"/>
        <bgColor indexed="64"/>
      </patternFill>
    </fill>
    <fill>
      <patternFill patternType="solid">
        <fgColor theme="4" tint="0.6"/>
        <bgColor indexed="64"/>
      </patternFill>
    </fill>
    <fill>
      <patternFill patternType="solid">
        <fgColor rgb="FFFFC0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bottom style="thick">
        <color indexed="44"/>
      </bottom>
      <diagonal/>
    </border>
    <border>
      <left/>
      <right/>
      <top style="thin">
        <color indexed="49"/>
      </top>
      <bottom style="double">
        <color indexed="49"/>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style="double">
        <color auto="1"/>
      </bottom>
      <diagonal/>
    </border>
    <border>
      <left/>
      <right/>
      <top/>
      <bottom style="medium">
        <color indexed="44"/>
      </bottom>
      <diagonal/>
    </border>
  </borders>
  <cellStyleXfs count="18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8" borderId="5" applyNumberFormat="0" applyFont="0" applyAlignment="0" applyProtection="0">
      <alignment vertical="center"/>
    </xf>
    <xf numFmtId="0" fontId="48" fillId="0" borderId="0" applyNumberFormat="0" applyFill="0" applyBorder="0" applyAlignment="0" applyProtection="0">
      <alignment vertical="center"/>
    </xf>
    <xf numFmtId="0" fontId="49" fillId="0" borderId="0">
      <alignment horizontal="centerContinuous" vertical="center"/>
    </xf>
    <xf numFmtId="0" fontId="50" fillId="0" borderId="0" applyNumberFormat="0" applyFill="0" applyBorder="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3" fillId="0" borderId="8" applyNumberFormat="0" applyFill="0" applyAlignment="0" applyProtection="0">
      <alignment vertical="center"/>
    </xf>
    <xf numFmtId="0" fontId="53" fillId="0" borderId="0" applyNumberFormat="0" applyFill="0" applyBorder="0" applyAlignment="0" applyProtection="0">
      <alignment vertical="center"/>
    </xf>
    <xf numFmtId="0" fontId="54" fillId="9" borderId="9" applyNumberFormat="0" applyAlignment="0" applyProtection="0">
      <alignment vertical="center"/>
    </xf>
    <xf numFmtId="0" fontId="55" fillId="10" borderId="10" applyNumberFormat="0" applyAlignment="0" applyProtection="0">
      <alignment vertical="center"/>
    </xf>
    <xf numFmtId="0" fontId="56" fillId="10" borderId="9" applyNumberFormat="0" applyAlignment="0" applyProtection="0">
      <alignment vertical="center"/>
    </xf>
    <xf numFmtId="0" fontId="57" fillId="11" borderId="11" applyNumberFormat="0" applyAlignment="0" applyProtection="0">
      <alignment vertical="center"/>
    </xf>
    <xf numFmtId="0" fontId="58" fillId="0" borderId="12" applyNumberFormat="0" applyFill="0" applyAlignment="0" applyProtection="0">
      <alignment vertical="center"/>
    </xf>
    <xf numFmtId="0" fontId="23" fillId="0" borderId="13" applyNumberFormat="0" applyFill="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25" fillId="13" borderId="0" applyNumberFormat="0" applyBorder="0" applyAlignment="0" applyProtection="0">
      <alignment vertical="center"/>
    </xf>
    <xf numFmtId="0" fontId="25" fillId="20"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25" fillId="12" borderId="0" applyNumberFormat="0" applyBorder="0" applyAlignment="0" applyProtection="0">
      <alignment vertical="center"/>
    </xf>
    <xf numFmtId="0" fontId="25" fillId="22"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62" fillId="23" borderId="0" applyNumberFormat="0" applyBorder="0" applyAlignment="0" applyProtection="0">
      <alignment vertical="center"/>
    </xf>
    <xf numFmtId="0" fontId="62" fillId="25" borderId="0" applyNumberFormat="0" applyBorder="0" applyAlignment="0" applyProtection="0">
      <alignment vertical="center"/>
    </xf>
    <xf numFmtId="0" fontId="25" fillId="26" borderId="0" applyNumberFormat="0" applyBorder="0" applyAlignment="0" applyProtection="0">
      <alignment vertical="center"/>
    </xf>
    <xf numFmtId="0" fontId="25" fillId="17" borderId="0" applyNumberFormat="0" applyBorder="0" applyAlignment="0" applyProtection="0">
      <alignment vertical="center"/>
    </xf>
    <xf numFmtId="0" fontId="62" fillId="25" borderId="0" applyNumberFormat="0" applyBorder="0" applyAlignment="0" applyProtection="0">
      <alignment vertical="center"/>
    </xf>
    <xf numFmtId="0" fontId="62" fillId="27" borderId="0" applyNumberFormat="0" applyBorder="0" applyAlignment="0" applyProtection="0">
      <alignment vertical="center"/>
    </xf>
    <xf numFmtId="0" fontId="25" fillId="9" borderId="0" applyNumberFormat="0" applyBorder="0" applyAlignment="0" applyProtection="0">
      <alignment vertical="center"/>
    </xf>
    <xf numFmtId="0" fontId="25" fillId="28" borderId="0" applyNumberFormat="0" applyBorder="0" applyAlignment="0" applyProtection="0">
      <alignment vertical="center"/>
    </xf>
    <xf numFmtId="0" fontId="62" fillId="29" borderId="0" applyNumberFormat="0" applyBorder="0" applyAlignment="0" applyProtection="0">
      <alignment vertical="center"/>
    </xf>
    <xf numFmtId="0" fontId="25" fillId="10" borderId="0" applyNumberFormat="0" applyBorder="0" applyAlignment="0" applyProtection="0">
      <alignment vertical="center"/>
    </xf>
    <xf numFmtId="176" fontId="0" fillId="0" borderId="0" applyFont="0" applyFill="0" applyBorder="0" applyAlignment="0" applyProtection="0">
      <alignment vertical="center"/>
    </xf>
    <xf numFmtId="0" fontId="63" fillId="19" borderId="0" applyNumberFormat="0" applyBorder="0" applyAlignment="0" applyProtection="0">
      <alignment vertical="center"/>
    </xf>
    <xf numFmtId="0" fontId="56" fillId="5" borderId="9" applyNumberFormat="0" applyAlignment="0" applyProtection="0">
      <alignment vertical="center"/>
    </xf>
    <xf numFmtId="0" fontId="64" fillId="0" borderId="0" applyNumberFormat="0" applyFill="0" applyBorder="0" applyAlignment="0" applyProtection="0">
      <alignment vertical="center"/>
    </xf>
    <xf numFmtId="0" fontId="65" fillId="13" borderId="0" applyNumberFormat="0" applyBorder="0" applyAlignment="0" applyProtection="0">
      <alignment vertical="center"/>
    </xf>
    <xf numFmtId="0" fontId="66" fillId="0" borderId="0" applyNumberFormat="0" applyFill="0" applyBorder="0" applyAlignment="0" applyProtection="0">
      <alignment vertical="center"/>
    </xf>
    <xf numFmtId="0" fontId="67" fillId="0" borderId="0">
      <alignment vertical="center"/>
    </xf>
    <xf numFmtId="43" fontId="0" fillId="0" borderId="0" applyFont="0" applyFill="0" applyBorder="0" applyAlignment="0" applyProtection="0">
      <alignment vertical="center"/>
    </xf>
    <xf numFmtId="0" fontId="25" fillId="5" borderId="0" applyNumberFormat="0" applyBorder="0" applyAlignment="0" applyProtection="0">
      <alignment vertical="center"/>
    </xf>
    <xf numFmtId="0" fontId="63" fillId="10" borderId="0" applyNumberFormat="0" applyBorder="0" applyAlignment="0" applyProtection="0">
      <alignment vertical="center"/>
    </xf>
    <xf numFmtId="43" fontId="0" fillId="0" borderId="0" applyFont="0" applyFill="0" applyBorder="0" applyAlignment="0" applyProtection="0"/>
    <xf numFmtId="177" fontId="0" fillId="0" borderId="0" applyFont="0" applyFill="0" applyBorder="0" applyAlignment="0" applyProtection="0">
      <alignment vertical="center"/>
    </xf>
    <xf numFmtId="0" fontId="25" fillId="0" borderId="0"/>
    <xf numFmtId="177" fontId="0" fillId="0" borderId="0" applyFont="0" applyFill="0" applyBorder="0" applyAlignment="0" applyProtection="0"/>
    <xf numFmtId="0" fontId="6" fillId="0" borderId="0"/>
    <xf numFmtId="0" fontId="68" fillId="11" borderId="11" applyNumberFormat="0" applyAlignment="0" applyProtection="0">
      <alignment vertical="center"/>
    </xf>
    <xf numFmtId="0" fontId="36" fillId="0" borderId="0">
      <alignment vertical="center"/>
    </xf>
    <xf numFmtId="0" fontId="63" fillId="9" borderId="0" applyNumberFormat="0" applyBorder="0" applyAlignment="0" applyProtection="0">
      <alignment vertical="center"/>
    </xf>
    <xf numFmtId="0" fontId="63" fillId="25" borderId="0" applyNumberFormat="0" applyBorder="0" applyAlignment="0" applyProtection="0">
      <alignment vertical="center"/>
    </xf>
    <xf numFmtId="0" fontId="63" fillId="30" borderId="0" applyNumberFormat="0" applyBorder="0" applyAlignment="0" applyProtection="0">
      <alignment vertical="center"/>
    </xf>
    <xf numFmtId="0" fontId="25" fillId="8" borderId="0" applyNumberFormat="0" applyBorder="0" applyAlignment="0" applyProtection="0">
      <alignment vertical="center"/>
    </xf>
    <xf numFmtId="0" fontId="16" fillId="0" borderId="0">
      <alignment vertical="center"/>
    </xf>
    <xf numFmtId="178" fontId="0" fillId="0" borderId="0" applyFont="0" applyFill="0" applyBorder="0" applyAlignment="0" applyProtection="0">
      <alignment vertical="center"/>
    </xf>
    <xf numFmtId="0" fontId="63" fillId="20" borderId="0" applyNumberFormat="0" applyBorder="0" applyAlignment="0" applyProtection="0">
      <alignment vertical="center"/>
    </xf>
    <xf numFmtId="0" fontId="16" fillId="0" borderId="0"/>
    <xf numFmtId="0" fontId="2" fillId="0" borderId="1">
      <alignment horizontal="distributed" vertical="center" wrapText="1"/>
    </xf>
    <xf numFmtId="0" fontId="0" fillId="0" borderId="0">
      <alignment vertical="center"/>
    </xf>
    <xf numFmtId="0" fontId="6" fillId="0" borderId="0">
      <alignment vertical="center"/>
    </xf>
    <xf numFmtId="0" fontId="25" fillId="14"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0" fillId="0" borderId="0">
      <alignment vertical="center"/>
    </xf>
    <xf numFmtId="0" fontId="63" fillId="14" borderId="0" applyNumberFormat="0" applyBorder="0" applyAlignment="0" applyProtection="0">
      <alignment vertical="center"/>
    </xf>
    <xf numFmtId="43" fontId="25" fillId="0" borderId="0" applyFont="0" applyFill="0" applyBorder="0" applyAlignment="0" applyProtection="0">
      <alignment vertical="center"/>
    </xf>
    <xf numFmtId="179" fontId="0" fillId="0" borderId="0" applyFont="0" applyFill="0" applyBorder="0" applyAlignment="0" applyProtection="0">
      <alignment vertical="center"/>
    </xf>
    <xf numFmtId="180" fontId="2" fillId="0" borderId="1">
      <alignment vertical="center"/>
      <protection locked="0"/>
    </xf>
    <xf numFmtId="0" fontId="0" fillId="0" borderId="0"/>
    <xf numFmtId="0" fontId="70" fillId="0" borderId="14" applyNumberFormat="0" applyFill="0" applyAlignment="0" applyProtection="0">
      <alignment vertical="center"/>
    </xf>
    <xf numFmtId="9" fontId="25" fillId="0" borderId="0" applyFont="0" applyFill="0" applyBorder="0" applyAlignment="0" applyProtection="0">
      <alignment vertical="center"/>
    </xf>
    <xf numFmtId="0" fontId="71" fillId="0" borderId="14" applyNumberFormat="0" applyFill="0" applyAlignment="0" applyProtection="0">
      <alignment vertical="center"/>
    </xf>
    <xf numFmtId="0" fontId="0" fillId="0" borderId="0"/>
    <xf numFmtId="0" fontId="0" fillId="0" borderId="0"/>
    <xf numFmtId="0" fontId="55" fillId="5" borderId="10" applyNumberFormat="0" applyAlignment="0" applyProtection="0">
      <alignment vertical="center"/>
    </xf>
    <xf numFmtId="0" fontId="72" fillId="0" borderId="0">
      <alignment vertical="center"/>
    </xf>
    <xf numFmtId="0" fontId="73" fillId="0" borderId="0" applyNumberFormat="0" applyFill="0" applyBorder="0" applyAlignment="0" applyProtection="0">
      <alignment vertical="center"/>
    </xf>
    <xf numFmtId="0" fontId="74" fillId="0" borderId="0"/>
    <xf numFmtId="0" fontId="75" fillId="0" borderId="0" applyNumberFormat="0" applyFill="0" applyBorder="0" applyAlignment="0" applyProtection="0">
      <alignment vertical="center"/>
    </xf>
    <xf numFmtId="0" fontId="73" fillId="0" borderId="15" applyNumberFormat="0" applyFill="0" applyAlignment="0" applyProtection="0">
      <alignment vertical="center"/>
    </xf>
    <xf numFmtId="0" fontId="76" fillId="0" borderId="7" applyNumberFormat="0" applyFill="0" applyAlignment="0" applyProtection="0">
      <alignment vertical="center"/>
    </xf>
    <xf numFmtId="0" fontId="77" fillId="0" borderId="16" applyNumberFormat="0" applyFill="0" applyAlignment="0" applyProtection="0">
      <alignment vertical="center"/>
    </xf>
    <xf numFmtId="9" fontId="0" fillId="0" borderId="0" applyFont="0" applyFill="0" applyBorder="0" applyAlignment="0" applyProtection="0"/>
    <xf numFmtId="0" fontId="23" fillId="0" borderId="17" applyNumberFormat="0" applyFill="0" applyAlignment="0" applyProtection="0">
      <alignment vertical="center"/>
    </xf>
    <xf numFmtId="0" fontId="0" fillId="0" borderId="0">
      <alignment vertical="center"/>
    </xf>
    <xf numFmtId="0" fontId="78" fillId="0" borderId="0" applyNumberFormat="0" applyFill="0" applyBorder="0" applyAlignment="0" applyProtection="0">
      <alignment vertical="center"/>
    </xf>
    <xf numFmtId="1" fontId="67" fillId="0" borderId="0">
      <alignment vertical="center"/>
    </xf>
    <xf numFmtId="37" fontId="79" fillId="0" borderId="0">
      <alignment vertical="center"/>
    </xf>
    <xf numFmtId="37" fontId="79" fillId="0" borderId="0"/>
    <xf numFmtId="0" fontId="62" fillId="14" borderId="0" applyNumberFormat="0" applyBorder="0" applyAlignment="0" applyProtection="0">
      <alignment vertical="center"/>
    </xf>
    <xf numFmtId="0" fontId="80" fillId="0" borderId="0" applyNumberFormat="0" applyFill="0" applyBorder="0" applyAlignment="0" applyProtection="0">
      <alignment vertical="top"/>
      <protection locked="0"/>
    </xf>
    <xf numFmtId="181" fontId="81" fillId="0" borderId="0">
      <alignment vertical="center"/>
    </xf>
    <xf numFmtId="4" fontId="0" fillId="0" borderId="0" applyFont="0" applyFill="0" applyBorder="0" applyAlignment="0" applyProtection="0">
      <alignment vertical="center"/>
    </xf>
    <xf numFmtId="0" fontId="0" fillId="0" borderId="0">
      <alignment vertical="center"/>
    </xf>
    <xf numFmtId="0" fontId="67" fillId="0" borderId="0"/>
    <xf numFmtId="41" fontId="0" fillId="0" borderId="0" applyFont="0" applyFill="0" applyBorder="0" applyAlignment="0" applyProtection="0">
      <alignment vertical="center"/>
    </xf>
    <xf numFmtId="0" fontId="25" fillId="0" borderId="0">
      <alignment vertical="center"/>
    </xf>
    <xf numFmtId="0" fontId="82" fillId="0" borderId="0" applyProtection="0">
      <alignment vertical="center"/>
    </xf>
    <xf numFmtId="182" fontId="0" fillId="0" borderId="0" applyFont="0" applyFill="0" applyBorder="0" applyAlignment="0" applyProtection="0">
      <alignment vertical="center"/>
    </xf>
    <xf numFmtId="183" fontId="83" fillId="0" borderId="0" applyFill="0" applyBorder="0" applyAlignment="0"/>
    <xf numFmtId="184" fontId="81" fillId="0" borderId="0"/>
    <xf numFmtId="0" fontId="67" fillId="0" borderId="0"/>
    <xf numFmtId="0" fontId="67" fillId="0" borderId="0"/>
    <xf numFmtId="0" fontId="67" fillId="0" borderId="0"/>
    <xf numFmtId="0" fontId="67" fillId="0" borderId="0"/>
    <xf numFmtId="0" fontId="67" fillId="0" borderId="0"/>
    <xf numFmtId="0" fontId="0" fillId="0" borderId="0">
      <alignment vertical="center"/>
    </xf>
    <xf numFmtId="0" fontId="36" fillId="0" borderId="0">
      <alignment vertical="center"/>
    </xf>
    <xf numFmtId="2" fontId="84" fillId="0" borderId="0" applyProtection="0"/>
    <xf numFmtId="0" fontId="85" fillId="0" borderId="18" applyNumberFormat="0" applyAlignment="0" applyProtection="0">
      <alignment horizontal="left" vertical="center"/>
    </xf>
    <xf numFmtId="0" fontId="62" fillId="17"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183" fontId="83" fillId="0" borderId="0" applyFill="0" applyBorder="0" applyAlignment="0">
      <alignment vertical="center"/>
    </xf>
    <xf numFmtId="41" fontId="67" fillId="0" borderId="0" applyFont="0" applyFill="0" applyBorder="0" applyAlignment="0" applyProtection="0"/>
    <xf numFmtId="184" fontId="81" fillId="0" borderId="0">
      <alignment vertical="center"/>
    </xf>
    <xf numFmtId="185"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67" fillId="0" borderId="0" applyFont="0" applyFill="0" applyBorder="0" applyAlignment="0" applyProtection="0"/>
    <xf numFmtId="181" fontId="81" fillId="0" borderId="0"/>
    <xf numFmtId="0" fontId="84" fillId="0" borderId="0" applyProtection="0">
      <alignment vertical="center"/>
    </xf>
    <xf numFmtId="0" fontId="84" fillId="0" borderId="0" applyProtection="0"/>
    <xf numFmtId="187" fontId="81" fillId="0" borderId="0">
      <alignment vertical="center"/>
    </xf>
    <xf numFmtId="187" fontId="81" fillId="0" borderId="0"/>
    <xf numFmtId="2" fontId="84" fillId="0" borderId="0" applyProtection="0">
      <alignment vertical="center"/>
    </xf>
    <xf numFmtId="0" fontId="85" fillId="0" borderId="19">
      <alignment horizontal="left" vertical="center"/>
    </xf>
    <xf numFmtId="0" fontId="82" fillId="0" borderId="0" applyProtection="0"/>
    <xf numFmtId="0" fontId="85" fillId="0" borderId="0" applyProtection="0">
      <alignment vertical="center"/>
    </xf>
    <xf numFmtId="0" fontId="85" fillId="0" borderId="0" applyProtection="0"/>
    <xf numFmtId="0" fontId="86" fillId="0" borderId="0">
      <alignment vertical="center"/>
    </xf>
    <xf numFmtId="0" fontId="84" fillId="0" borderId="20" applyProtection="0">
      <alignment vertical="center"/>
    </xf>
    <xf numFmtId="0" fontId="84" fillId="0" borderId="2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87" fillId="12" borderId="0" applyNumberFormat="0" applyBorder="0" applyAlignment="0" applyProtection="0">
      <alignment vertical="center"/>
    </xf>
    <xf numFmtId="0" fontId="88" fillId="0" borderId="0" applyNumberFormat="0" applyFill="0" applyBorder="0" applyAlignment="0" applyProtection="0">
      <alignment vertical="center"/>
    </xf>
    <xf numFmtId="0" fontId="67" fillId="0" borderId="0"/>
    <xf numFmtId="0" fontId="67" fillId="0" borderId="0"/>
    <xf numFmtId="188" fontId="0" fillId="0" borderId="0" applyFont="0" applyFill="0" applyBorder="0" applyAlignment="0" applyProtection="0">
      <alignment vertical="center"/>
    </xf>
    <xf numFmtId="0" fontId="75" fillId="0" borderId="21" applyNumberFormat="0" applyFill="0" applyAlignment="0" applyProtection="0">
      <alignment vertical="center"/>
    </xf>
    <xf numFmtId="0" fontId="83" fillId="0" borderId="0"/>
    <xf numFmtId="0" fontId="67" fillId="0" borderId="0"/>
    <xf numFmtId="0" fontId="0" fillId="0" borderId="0">
      <alignment vertical="center"/>
    </xf>
    <xf numFmtId="0" fontId="74" fillId="0" borderId="0">
      <alignment vertical="center"/>
    </xf>
    <xf numFmtId="189" fontId="0" fillId="0" borderId="0" applyFont="0" applyFill="0" applyBorder="0" applyAlignment="0" applyProtection="0">
      <alignment vertical="center"/>
    </xf>
    <xf numFmtId="0" fontId="0" fillId="0" borderId="0"/>
    <xf numFmtId="0" fontId="0" fillId="0" borderId="0"/>
    <xf numFmtId="0" fontId="67" fillId="0" borderId="0"/>
    <xf numFmtId="0" fontId="67" fillId="0" borderId="0"/>
    <xf numFmtId="0" fontId="67" fillId="0" borderId="0"/>
    <xf numFmtId="0" fontId="0" fillId="0" borderId="0">
      <alignment vertical="center"/>
    </xf>
    <xf numFmtId="0" fontId="0" fillId="0" borderId="0">
      <alignment vertical="center"/>
    </xf>
    <xf numFmtId="0" fontId="89" fillId="0" borderId="0">
      <alignment vertical="center"/>
    </xf>
    <xf numFmtId="0" fontId="0" fillId="0" borderId="0" applyFont="0" applyFill="0" applyBorder="0" applyAlignment="0" applyProtection="0">
      <alignment vertical="center"/>
    </xf>
    <xf numFmtId="0" fontId="63" fillId="21" borderId="0" applyNumberFormat="0" applyBorder="0" applyAlignment="0" applyProtection="0">
      <alignment vertical="center"/>
    </xf>
    <xf numFmtId="0" fontId="63" fillId="27" borderId="0" applyNumberFormat="0" applyBorder="0" applyAlignment="0" applyProtection="0">
      <alignment vertical="center"/>
    </xf>
    <xf numFmtId="0" fontId="90" fillId="0" borderId="0">
      <alignment vertical="center"/>
    </xf>
    <xf numFmtId="1" fontId="2" fillId="0" borderId="1">
      <alignment vertical="center"/>
      <protection locked="0"/>
    </xf>
    <xf numFmtId="0" fontId="91" fillId="0" borderId="0">
      <alignment vertical="center"/>
    </xf>
    <xf numFmtId="0" fontId="91" fillId="0" borderId="0"/>
    <xf numFmtId="0" fontId="62" fillId="11" borderId="0" applyNumberFormat="0" applyBorder="0" applyAlignment="0" applyProtection="0">
      <alignment vertical="center"/>
    </xf>
    <xf numFmtId="0" fontId="62" fillId="28" borderId="0" applyNumberFormat="0" applyBorder="0" applyAlignment="0" applyProtection="0">
      <alignment vertical="center"/>
    </xf>
    <xf numFmtId="0" fontId="25" fillId="8" borderId="5" applyNumberFormat="0" applyFont="0" applyAlignment="0" applyProtection="0">
      <alignment vertical="center"/>
    </xf>
  </cellStyleXfs>
  <cellXfs count="330">
    <xf numFmtId="0" fontId="0" fillId="0" borderId="0" xfId="0" applyAlignment="1">
      <alignment vertical="center"/>
    </xf>
    <xf numFmtId="0" fontId="0" fillId="0" borderId="0" xfId="76" applyAlignment="1"/>
    <xf numFmtId="0" fontId="0" fillId="0" borderId="0" xfId="76" applyAlignment="1">
      <alignment vertical="center"/>
    </xf>
    <xf numFmtId="0" fontId="1" fillId="0" borderId="0" xfId="76" applyFont="1" applyAlignment="1">
      <alignment horizontal="center" vertical="center"/>
    </xf>
    <xf numFmtId="0" fontId="2" fillId="0" borderId="0" xfId="76" applyFont="1" applyAlignment="1"/>
    <xf numFmtId="0" fontId="3" fillId="0" borderId="0" xfId="76" applyFont="1" applyAlignment="1">
      <alignment horizontal="left" vertical="center"/>
    </xf>
    <xf numFmtId="0" fontId="4" fillId="0" borderId="0" xfId="76"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90" fontId="6" fillId="0" borderId="1" xfId="0" applyNumberFormat="1" applyFont="1" applyBorder="1" applyAlignment="1">
      <alignment horizontal="center" vertical="center" wrapText="1"/>
    </xf>
    <xf numFmtId="190" fontId="5" fillId="0" borderId="1" xfId="0" applyNumberFormat="1" applyFont="1" applyBorder="1" applyAlignment="1">
      <alignment horizontal="center" vertical="center"/>
    </xf>
    <xf numFmtId="190" fontId="7" fillId="0" borderId="1" xfId="0" applyNumberFormat="1" applyFont="1" applyBorder="1" applyAlignment="1">
      <alignment horizontal="center" vertical="center"/>
    </xf>
    <xf numFmtId="0" fontId="2" fillId="0" borderId="0" xfId="76" applyFont="1" applyAlignment="1">
      <alignment vertical="center"/>
    </xf>
    <xf numFmtId="0" fontId="8" fillId="0" borderId="0" xfId="76" applyFont="1" applyAlignment="1">
      <alignment horizontal="left" vertical="center" wrapText="1"/>
    </xf>
    <xf numFmtId="0" fontId="9" fillId="0" borderId="0" xfId="76" applyFont="1" applyAlignment="1">
      <alignment horizontal="left" vertical="center" wrapText="1"/>
    </xf>
    <xf numFmtId="0" fontId="10" fillId="0" borderId="0" xfId="0" applyFont="1" applyAlignment="1">
      <alignment vertical="center"/>
    </xf>
    <xf numFmtId="0" fontId="0" fillId="2" borderId="0" xfId="0" applyFill="1" applyAlignment="1">
      <alignment vertical="center"/>
    </xf>
    <xf numFmtId="0" fontId="0" fillId="0" borderId="0" xfId="0" applyAlignment="1">
      <alignment horizontal="center" vertical="center"/>
    </xf>
    <xf numFmtId="0" fontId="0" fillId="0" borderId="0" xfId="0" applyFont="1" applyAlignment="1">
      <alignment vertical="center"/>
    </xf>
    <xf numFmtId="0" fontId="11"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2" fillId="0" borderId="1" xfId="89"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12" fillId="0" borderId="1" xfId="89" applyFont="1" applyFill="1" applyBorder="1" applyAlignment="1">
      <alignment horizontal="left" vertical="center" wrapText="1"/>
    </xf>
    <xf numFmtId="191" fontId="14" fillId="0" borderId="1" xfId="0" applyNumberFormat="1" applyFont="1" applyFill="1" applyBorder="1" applyAlignment="1">
      <alignment vertical="center"/>
    </xf>
    <xf numFmtId="49" fontId="15" fillId="2" borderId="1" xfId="0" applyNumberFormat="1" applyFont="1" applyFill="1" applyBorder="1" applyAlignment="1">
      <alignment horizontal="left" vertical="center"/>
    </xf>
    <xf numFmtId="0" fontId="15" fillId="2" borderId="1" xfId="0" applyFont="1" applyFill="1" applyBorder="1" applyAlignment="1">
      <alignment horizontal="center" vertical="center"/>
    </xf>
    <xf numFmtId="191" fontId="15" fillId="2" borderId="1" xfId="0" applyNumberFormat="1" applyFont="1" applyFill="1" applyBorder="1" applyAlignment="1">
      <alignment vertic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191" fontId="15" fillId="0" borderId="1" xfId="0" applyNumberFormat="1" applyFont="1" applyFill="1" applyBorder="1" applyAlignment="1">
      <alignment vertical="center"/>
    </xf>
    <xf numFmtId="0" fontId="16" fillId="0" borderId="2" xfId="0" applyFont="1" applyBorder="1" applyAlignment="1">
      <alignment horizontal="left" vertical="center"/>
    </xf>
    <xf numFmtId="0" fontId="16" fillId="0" borderId="1" xfId="0" applyFont="1" applyBorder="1" applyAlignment="1">
      <alignment horizontal="center" vertical="center"/>
    </xf>
    <xf numFmtId="191" fontId="16" fillId="0" borderId="1" xfId="0" applyNumberFormat="1" applyFont="1" applyBorder="1" applyAlignment="1">
      <alignment horizontal="center" vertical="center"/>
    </xf>
    <xf numFmtId="0" fontId="15" fillId="2" borderId="1" xfId="0" applyFont="1" applyFill="1" applyBorder="1" applyAlignment="1">
      <alignment horizontal="left" vertical="center"/>
    </xf>
    <xf numFmtId="0" fontId="15" fillId="3" borderId="1"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1" xfId="0" applyFont="1" applyFill="1" applyBorder="1" applyAlignment="1">
      <alignment horizontal="center" vertical="center"/>
    </xf>
    <xf numFmtId="191" fontId="15" fillId="4" borderId="1" xfId="0" applyNumberFormat="1" applyFont="1" applyFill="1" applyBorder="1" applyAlignment="1">
      <alignment vertical="center"/>
    </xf>
    <xf numFmtId="0" fontId="15" fillId="4" borderId="1" xfId="0" applyFont="1" applyFill="1" applyBorder="1" applyAlignment="1">
      <alignment horizontal="left" vertical="center" indent="2"/>
    </xf>
    <xf numFmtId="0" fontId="15" fillId="0" borderId="2" xfId="0" applyFont="1" applyFill="1" applyBorder="1" applyAlignment="1">
      <alignment horizontal="left" vertical="center"/>
    </xf>
    <xf numFmtId="0" fontId="15" fillId="4" borderId="2" xfId="0" applyFont="1" applyFill="1" applyBorder="1" applyAlignment="1">
      <alignment horizontal="left" vertical="center"/>
    </xf>
    <xf numFmtId="0" fontId="15" fillId="4" borderId="2" xfId="0" applyFont="1" applyFill="1" applyBorder="1" applyAlignment="1">
      <alignment horizontal="left" vertical="center" indent="2"/>
    </xf>
    <xf numFmtId="0" fontId="16" fillId="3" borderId="2" xfId="0" applyFont="1" applyFill="1" applyBorder="1" applyAlignment="1">
      <alignment horizontal="left" vertical="center"/>
    </xf>
    <xf numFmtId="0" fontId="16" fillId="3" borderId="1" xfId="0" applyFont="1" applyFill="1" applyBorder="1" applyAlignment="1">
      <alignment horizontal="center" vertical="center"/>
    </xf>
    <xf numFmtId="191" fontId="16" fillId="3" borderId="1" xfId="0" applyNumberFormat="1" applyFont="1" applyFill="1" applyBorder="1" applyAlignment="1">
      <alignment horizontal="center" vertical="center"/>
    </xf>
    <xf numFmtId="0" fontId="15" fillId="3" borderId="1" xfId="0" applyFont="1" applyFill="1" applyBorder="1" applyAlignment="1">
      <alignment horizontal="left" vertical="center"/>
    </xf>
    <xf numFmtId="191" fontId="15" fillId="3" borderId="1" xfId="0" applyNumberFormat="1" applyFont="1" applyFill="1" applyBorder="1" applyAlignment="1">
      <alignment vertical="center"/>
    </xf>
    <xf numFmtId="0" fontId="17" fillId="3" borderId="2" xfId="0" applyFont="1" applyFill="1" applyBorder="1" applyAlignment="1">
      <alignment horizontal="left" vertical="center"/>
    </xf>
    <xf numFmtId="0" fontId="17" fillId="3" borderId="1" xfId="0" applyFont="1" applyFill="1" applyBorder="1" applyAlignment="1">
      <alignment horizontal="center" vertical="center"/>
    </xf>
    <xf numFmtId="191" fontId="17" fillId="3" borderId="1" xfId="0" applyNumberFormat="1" applyFont="1" applyFill="1" applyBorder="1" applyAlignment="1">
      <alignment horizontal="center" vertical="center"/>
    </xf>
    <xf numFmtId="0" fontId="0" fillId="0" borderId="0" xfId="0" applyAlignment="1">
      <alignment horizontal="left" vertical="center" wrapText="1"/>
    </xf>
    <xf numFmtId="0" fontId="0" fillId="0" borderId="0" xfId="159" applyAlignment="1"/>
    <xf numFmtId="0" fontId="0" fillId="0" borderId="0" xfId="159" applyFill="1" applyAlignment="1"/>
    <xf numFmtId="10" fontId="0" fillId="0" borderId="0" xfId="159" applyNumberFormat="1" applyAlignment="1"/>
    <xf numFmtId="0" fontId="18" fillId="0" borderId="0" xfId="159" applyNumberFormat="1" applyFont="1" applyFill="1" applyBorder="1" applyAlignment="1" applyProtection="1">
      <alignment horizontal="center" vertical="center"/>
    </xf>
    <xf numFmtId="10" fontId="18" fillId="0" borderId="0" xfId="159" applyNumberFormat="1" applyFont="1" applyFill="1" applyBorder="1" applyAlignment="1" applyProtection="1">
      <alignment horizontal="center" vertical="center"/>
    </xf>
    <xf numFmtId="0" fontId="0" fillId="0" borderId="0" xfId="159" applyNumberFormat="1" applyFont="1" applyFill="1" applyBorder="1" applyAlignment="1" applyProtection="1"/>
    <xf numFmtId="0" fontId="19" fillId="0" borderId="0" xfId="168" applyFont="1">
      <alignment vertical="center"/>
    </xf>
    <xf numFmtId="0" fontId="0" fillId="0" borderId="0" xfId="168">
      <alignment vertical="center"/>
    </xf>
    <xf numFmtId="10" fontId="0" fillId="0" borderId="0" xfId="168" applyNumberFormat="1" applyAlignment="1">
      <alignment horizontal="right" vertical="center"/>
    </xf>
    <xf numFmtId="0" fontId="20" fillId="0" borderId="1" xfId="159" applyNumberFormat="1" applyFont="1" applyFill="1" applyBorder="1" applyAlignment="1" applyProtection="1">
      <alignment horizontal="center" vertical="center" wrapText="1"/>
    </xf>
    <xf numFmtId="192" fontId="21" fillId="0" borderId="1" xfId="168" applyNumberFormat="1" applyFont="1" applyBorder="1" applyAlignment="1">
      <alignment horizontal="center" vertical="center" wrapText="1"/>
    </xf>
    <xf numFmtId="0" fontId="22" fillId="0" borderId="1" xfId="0" applyFont="1" applyBorder="1" applyAlignment="1">
      <alignment horizontal="center" vertical="center" wrapText="1"/>
    </xf>
    <xf numFmtId="10" fontId="22" fillId="0" borderId="1" xfId="0" applyNumberFormat="1" applyFont="1" applyBorder="1" applyAlignment="1">
      <alignment horizontal="center" vertical="center" wrapText="1"/>
    </xf>
    <xf numFmtId="0" fontId="23" fillId="0" borderId="1" xfId="159" applyNumberFormat="1" applyFont="1" applyFill="1" applyBorder="1" applyAlignment="1" applyProtection="1">
      <alignment horizontal="left" vertical="center" wrapText="1"/>
    </xf>
    <xf numFmtId="193" fontId="23" fillId="0" borderId="1" xfId="159" applyNumberFormat="1" applyFont="1" applyFill="1" applyBorder="1" applyAlignment="1" applyProtection="1">
      <alignment vertical="center" wrapText="1"/>
    </xf>
    <xf numFmtId="10" fontId="21" fillId="0" borderId="1" xfId="149" applyNumberFormat="1" applyFont="1" applyFill="1" applyBorder="1" applyAlignment="1" applyProtection="1">
      <alignment vertical="center" wrapText="1"/>
    </xf>
    <xf numFmtId="49" fontId="2" fillId="0" borderId="1" xfId="165" applyNumberFormat="1" applyFont="1" applyBorder="1" applyAlignment="1">
      <alignment vertical="center"/>
    </xf>
    <xf numFmtId="0" fontId="2" fillId="0" borderId="1" xfId="159" applyFont="1" applyFill="1" applyBorder="1" applyAlignment="1">
      <alignment vertical="center"/>
    </xf>
    <xf numFmtId="10" fontId="2" fillId="0" borderId="1" xfId="159" applyNumberFormat="1" applyFont="1" applyBorder="1" applyAlignment="1">
      <alignment vertical="center"/>
    </xf>
    <xf numFmtId="49" fontId="2" fillId="0" borderId="1" xfId="118" applyNumberFormat="1" applyFont="1" applyBorder="1" applyAlignment="1">
      <alignment vertical="center"/>
    </xf>
    <xf numFmtId="49" fontId="2" fillId="0" borderId="1" xfId="120" applyNumberFormat="1" applyFont="1" applyBorder="1" applyAlignment="1">
      <alignment vertical="center"/>
    </xf>
    <xf numFmtId="49" fontId="2" fillId="0" borderId="1" xfId="158" applyNumberFormat="1" applyFont="1" applyBorder="1" applyAlignment="1">
      <alignment vertical="center"/>
    </xf>
    <xf numFmtId="0" fontId="24" fillId="0" borderId="1" xfId="159" applyNumberFormat="1" applyFont="1" applyFill="1" applyBorder="1" applyAlignment="1" applyProtection="1">
      <alignment horizontal="left" vertical="center" wrapText="1"/>
    </xf>
    <xf numFmtId="49" fontId="2" fillId="0" borderId="1" xfId="122" applyNumberFormat="1" applyFont="1" applyBorder="1" applyAlignment="1">
      <alignment vertical="center"/>
    </xf>
    <xf numFmtId="0" fontId="25" fillId="0" borderId="1" xfId="159" applyNumberFormat="1" applyFont="1" applyFill="1" applyBorder="1" applyAlignment="1" applyProtection="1">
      <alignment horizontal="left" vertical="center" wrapText="1"/>
    </xf>
    <xf numFmtId="49" fontId="2" fillId="0" borderId="1" xfId="154" applyNumberFormat="1" applyFont="1" applyBorder="1" applyAlignment="1">
      <alignment vertical="center"/>
    </xf>
    <xf numFmtId="49" fontId="2" fillId="0" borderId="1" xfId="166" applyNumberFormat="1" applyFont="1" applyBorder="1" applyAlignment="1">
      <alignment vertical="center"/>
    </xf>
    <xf numFmtId="49" fontId="2" fillId="0" borderId="1" xfId="119" applyNumberFormat="1" applyFont="1" applyBorder="1" applyAlignment="1">
      <alignment vertical="center"/>
    </xf>
    <xf numFmtId="49" fontId="2" fillId="0" borderId="1" xfId="164" applyNumberFormat="1" applyFont="1" applyBorder="1" applyAlignment="1">
      <alignment vertical="center"/>
    </xf>
    <xf numFmtId="49" fontId="2" fillId="0" borderId="1" xfId="153" applyNumberFormat="1" applyFont="1" applyBorder="1" applyAlignment="1">
      <alignment vertical="center"/>
    </xf>
    <xf numFmtId="49" fontId="2" fillId="3" borderId="1" xfId="165" applyNumberFormat="1" applyFont="1" applyFill="1" applyBorder="1" applyAlignment="1">
      <alignment vertical="center"/>
    </xf>
    <xf numFmtId="0" fontId="25" fillId="3" borderId="1" xfId="159" applyNumberFormat="1" applyFont="1" applyFill="1" applyBorder="1" applyAlignment="1" applyProtection="1">
      <alignment horizontal="left" vertical="center" wrapText="1"/>
    </xf>
    <xf numFmtId="0" fontId="0" fillId="0" borderId="1" xfId="159" applyFill="1" applyBorder="1" applyAlignment="1">
      <alignment vertical="center"/>
    </xf>
    <xf numFmtId="10" fontId="0" fillId="0" borderId="1" xfId="159" applyNumberFormat="1" applyBorder="1" applyAlignment="1">
      <alignment vertical="center"/>
    </xf>
    <xf numFmtId="0" fontId="10" fillId="0" borderId="0" xfId="168" applyFont="1" applyAlignment="1">
      <alignment horizontal="center" vertical="center"/>
    </xf>
    <xf numFmtId="0" fontId="2" fillId="0" borderId="0" xfId="168" applyFont="1">
      <alignment vertical="center"/>
    </xf>
    <xf numFmtId="0" fontId="21" fillId="0" borderId="0" xfId="168" applyFont="1">
      <alignment vertical="center"/>
    </xf>
    <xf numFmtId="192" fontId="0" fillId="0" borderId="0" xfId="168" applyNumberFormat="1">
      <alignment vertical="center"/>
    </xf>
    <xf numFmtId="0" fontId="26" fillId="0" borderId="0" xfId="168" applyFont="1" applyAlignment="1">
      <alignment horizontal="center" vertical="center"/>
    </xf>
    <xf numFmtId="0" fontId="0" fillId="0" borderId="0" xfId="168" applyFont="1">
      <alignment vertical="center"/>
    </xf>
    <xf numFmtId="192" fontId="0" fillId="0" borderId="0" xfId="168" applyNumberFormat="1" applyAlignment="1">
      <alignment horizontal="right" vertical="center"/>
    </xf>
    <xf numFmtId="0" fontId="10" fillId="0" borderId="1" xfId="168" applyFont="1" applyBorder="1" applyAlignment="1">
      <alignment horizontal="distributed" vertical="center" wrapText="1" indent="3"/>
    </xf>
    <xf numFmtId="3" fontId="2" fillId="0" borderId="1" xfId="0" applyNumberFormat="1" applyFont="1" applyBorder="1" applyAlignment="1">
      <alignment vertical="center"/>
    </xf>
    <xf numFmtId="3" fontId="2" fillId="0" borderId="1" xfId="0" applyNumberFormat="1" applyFont="1" applyFill="1" applyBorder="1" applyAlignment="1">
      <alignment vertical="center"/>
    </xf>
    <xf numFmtId="194" fontId="2" fillId="0" borderId="1" xfId="150" applyNumberFormat="1" applyFont="1" applyBorder="1" applyAlignment="1">
      <alignment vertical="center"/>
    </xf>
    <xf numFmtId="190" fontId="2" fillId="0" borderId="1" xfId="0" applyNumberFormat="1" applyFont="1" applyBorder="1" applyAlignment="1">
      <alignment horizontal="right" vertical="center"/>
    </xf>
    <xf numFmtId="190" fontId="2" fillId="0" borderId="1" xfId="0" applyNumberFormat="1" applyFont="1" applyFill="1" applyBorder="1" applyAlignment="1">
      <alignment horizontal="right" vertical="center"/>
    </xf>
    <xf numFmtId="0" fontId="7" fillId="0" borderId="0" xfId="168" applyFont="1">
      <alignment vertical="center"/>
    </xf>
    <xf numFmtId="0" fontId="24" fillId="0" borderId="1" xfId="159" applyNumberFormat="1" applyFont="1" applyFill="1" applyBorder="1" applyAlignment="1" applyProtection="1">
      <alignment horizontal="left" vertical="center" wrapText="1" indent="1"/>
    </xf>
    <xf numFmtId="0" fontId="25" fillId="0" borderId="1" xfId="159" applyNumberFormat="1" applyFont="1" applyFill="1" applyBorder="1" applyAlignment="1" applyProtection="1">
      <alignment horizontal="left" vertical="center" wrapText="1" indent="1"/>
    </xf>
    <xf numFmtId="3" fontId="2" fillId="0" borderId="1" xfId="0" applyNumberFormat="1" applyFont="1" applyBorder="1" applyAlignment="1">
      <alignment horizontal="right" vertical="center"/>
    </xf>
    <xf numFmtId="3" fontId="2" fillId="0" borderId="1" xfId="0" applyNumberFormat="1" applyFont="1" applyFill="1" applyBorder="1" applyAlignment="1">
      <alignment horizontal="right" vertical="center"/>
    </xf>
    <xf numFmtId="195" fontId="21" fillId="0" borderId="1" xfId="0" applyNumberFormat="1" applyFont="1" applyBorder="1" applyAlignment="1">
      <alignment horizontal="right" vertical="center"/>
    </xf>
    <xf numFmtId="195" fontId="21" fillId="0" borderId="1" xfId="0" applyNumberFormat="1" applyFont="1" applyFill="1" applyBorder="1" applyAlignment="1">
      <alignment horizontal="right" vertical="center"/>
    </xf>
    <xf numFmtId="192" fontId="21" fillId="0" borderId="1" xfId="168" applyNumberFormat="1" applyFont="1" applyBorder="1">
      <alignment vertical="center"/>
    </xf>
    <xf numFmtId="192" fontId="21" fillId="0" borderId="1" xfId="168" applyNumberFormat="1" applyFont="1" applyFill="1" applyBorder="1" applyAlignment="1">
      <alignment vertical="center"/>
    </xf>
    <xf numFmtId="195" fontId="25" fillId="0" borderId="1" xfId="113" applyNumberFormat="1" applyFont="1" applyBorder="1" applyAlignment="1">
      <alignment horizontal="right" vertical="center"/>
    </xf>
    <xf numFmtId="195" fontId="25" fillId="0" borderId="1" xfId="113" applyNumberFormat="1" applyFont="1" applyFill="1" applyBorder="1" applyAlignment="1">
      <alignment horizontal="right" vertical="center"/>
    </xf>
    <xf numFmtId="0" fontId="21" fillId="0" borderId="1" xfId="168" applyFont="1" applyBorder="1" applyAlignment="1">
      <alignment horizontal="center" vertical="center"/>
    </xf>
    <xf numFmtId="0" fontId="21" fillId="0" borderId="1" xfId="168" applyFont="1" applyBorder="1" applyAlignment="1">
      <alignment horizontal="distributed" vertical="center" wrapText="1" indent="3"/>
    </xf>
    <xf numFmtId="10" fontId="2" fillId="0" borderId="1" xfId="150" applyNumberFormat="1" applyFont="1" applyBorder="1" applyAlignment="1">
      <alignment vertical="center"/>
    </xf>
    <xf numFmtId="3" fontId="2" fillId="0" borderId="1" xfId="168" applyNumberFormat="1" applyFont="1" applyBorder="1" applyAlignment="1">
      <alignment horizontal="right" vertical="center"/>
    </xf>
    <xf numFmtId="3" fontId="2" fillId="0" borderId="1" xfId="168" applyNumberFormat="1" applyFont="1" applyFill="1" applyBorder="1" applyAlignment="1">
      <alignment horizontal="right" vertical="center"/>
    </xf>
    <xf numFmtId="0" fontId="2" fillId="0" borderId="1" xfId="168" applyFont="1" applyFill="1" applyBorder="1">
      <alignment vertical="center"/>
    </xf>
    <xf numFmtId="0" fontId="2" fillId="0" borderId="1" xfId="168" applyFont="1" applyFill="1" applyBorder="1" applyAlignment="1">
      <alignment vertical="center"/>
    </xf>
    <xf numFmtId="0" fontId="2" fillId="0" borderId="1" xfId="168" applyFont="1" applyBorder="1">
      <alignment vertical="center"/>
    </xf>
    <xf numFmtId="0" fontId="27" fillId="0" borderId="0" xfId="168" applyFont="1">
      <alignment vertical="center"/>
    </xf>
    <xf numFmtId="0" fontId="23" fillId="0" borderId="1" xfId="159" applyNumberFormat="1" applyFont="1" applyFill="1" applyBorder="1" applyAlignment="1" applyProtection="1">
      <alignment horizontal="center" vertical="center" wrapText="1"/>
    </xf>
    <xf numFmtId="192" fontId="2" fillId="0" borderId="0" xfId="168" applyNumberFormat="1" applyFont="1">
      <alignment vertical="center"/>
    </xf>
    <xf numFmtId="0" fontId="28" fillId="0" borderId="0" xfId="113" applyFont="1" applyAlignment="1">
      <alignment horizontal="center" vertical="center"/>
    </xf>
    <xf numFmtId="0" fontId="25" fillId="0" borderId="0" xfId="113" applyBorder="1">
      <alignment vertical="center"/>
    </xf>
    <xf numFmtId="0" fontId="29" fillId="0" borderId="0" xfId="113" applyFont="1" applyBorder="1" applyAlignment="1">
      <alignment vertical="center"/>
    </xf>
    <xf numFmtId="0" fontId="29" fillId="0" borderId="0" xfId="113" applyFont="1" applyBorder="1" applyAlignment="1">
      <alignment horizontal="right" vertical="center"/>
    </xf>
    <xf numFmtId="0" fontId="30" fillId="0" borderId="1" xfId="113" applyFont="1" applyBorder="1" applyAlignment="1">
      <alignment horizontal="center" vertical="center" wrapText="1"/>
    </xf>
    <xf numFmtId="49" fontId="7" fillId="0" borderId="1" xfId="121" applyNumberFormat="1" applyFont="1" applyBorder="1"/>
    <xf numFmtId="0" fontId="30" fillId="0" borderId="1" xfId="113" applyFont="1" applyBorder="1">
      <alignment vertical="center"/>
    </xf>
    <xf numFmtId="0" fontId="23" fillId="0" borderId="1" xfId="113" applyFont="1" applyFill="1" applyBorder="1" applyAlignment="1">
      <alignment vertical="center"/>
    </xf>
    <xf numFmtId="0" fontId="31" fillId="0" borderId="1" xfId="113" applyFont="1" applyBorder="1">
      <alignment vertical="center"/>
    </xf>
    <xf numFmtId="0" fontId="25" fillId="0" borderId="1" xfId="113" applyFont="1" applyFill="1" applyBorder="1" applyAlignment="1">
      <alignment vertical="center"/>
    </xf>
    <xf numFmtId="49" fontId="7" fillId="0" borderId="1" xfId="121" applyNumberFormat="1" applyFont="1" applyBorder="1" applyAlignment="1">
      <alignment horizontal="left" indent="2"/>
    </xf>
    <xf numFmtId="0" fontId="32" fillId="0" borderId="1" xfId="0" applyFont="1" applyBorder="1" applyAlignment="1">
      <alignment vertical="center"/>
    </xf>
    <xf numFmtId="0" fontId="21" fillId="0" borderId="1" xfId="0" applyFont="1" applyFill="1" applyBorder="1" applyAlignment="1">
      <alignment vertical="center"/>
    </xf>
    <xf numFmtId="49" fontId="7" fillId="0" borderId="1" xfId="121" applyNumberFormat="1" applyFont="1" applyBorder="1" applyAlignment="1"/>
    <xf numFmtId="0" fontId="7" fillId="0" borderId="1" xfId="0" applyFont="1" applyBorder="1" applyAlignment="1">
      <alignment vertical="center"/>
    </xf>
    <xf numFmtId="0" fontId="2" fillId="0" borderId="1" xfId="0" applyFont="1" applyFill="1" applyBorder="1" applyAlignment="1">
      <alignment vertical="center"/>
    </xf>
    <xf numFmtId="0" fontId="30" fillId="0" borderId="1" xfId="113" applyFont="1" applyBorder="1" applyAlignment="1">
      <alignment horizontal="center" vertical="center"/>
    </xf>
    <xf numFmtId="0" fontId="31" fillId="0" borderId="1" xfId="113" applyFont="1" applyBorder="1" applyAlignment="1">
      <alignment horizontal="left" vertical="center"/>
    </xf>
    <xf numFmtId="10" fontId="7" fillId="0" borderId="1" xfId="0" applyNumberFormat="1" applyFont="1" applyBorder="1" applyAlignment="1">
      <alignment vertical="center"/>
    </xf>
    <xf numFmtId="10" fontId="31" fillId="0" borderId="1" xfId="113" applyNumberFormat="1" applyFont="1" applyBorder="1">
      <alignment vertical="center"/>
    </xf>
    <xf numFmtId="0" fontId="25" fillId="0" borderId="1" xfId="113" applyFont="1" applyFill="1" applyBorder="1" applyAlignment="1">
      <alignment horizontal="left" vertical="center" indent="2"/>
    </xf>
    <xf numFmtId="0" fontId="23" fillId="0" borderId="1" xfId="113" applyFont="1" applyFill="1" applyBorder="1" applyAlignment="1">
      <alignment horizontal="center" vertical="center"/>
    </xf>
    <xf numFmtId="0" fontId="0" fillId="0" borderId="1" xfId="0" applyBorder="1" applyAlignment="1">
      <alignment vertical="center"/>
    </xf>
    <xf numFmtId="0" fontId="25" fillId="5" borderId="1" xfId="113" applyFont="1" applyFill="1" applyBorder="1" applyAlignment="1">
      <alignment vertical="center"/>
    </xf>
    <xf numFmtId="0" fontId="33" fillId="0" borderId="1" xfId="113" applyFont="1" applyBorder="1" applyAlignment="1">
      <alignment horizontal="center" vertical="center" wrapText="1"/>
    </xf>
    <xf numFmtId="10" fontId="31" fillId="0" borderId="1" xfId="113" applyNumberFormat="1" applyFont="1" applyBorder="1" applyAlignment="1">
      <alignment horizontal="center" vertical="center"/>
    </xf>
    <xf numFmtId="0" fontId="29" fillId="0" borderId="0" xfId="113" applyFont="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vertical="center"/>
    </xf>
    <xf numFmtId="0" fontId="21" fillId="0" borderId="1" xfId="0" applyFont="1" applyBorder="1" applyAlignment="1">
      <alignment horizontal="center" vertical="center"/>
    </xf>
    <xf numFmtId="0" fontId="25" fillId="0" borderId="0" xfId="113">
      <alignment vertical="center"/>
    </xf>
    <xf numFmtId="0" fontId="25" fillId="0" borderId="0" xfId="113" applyFont="1" applyBorder="1" applyAlignment="1">
      <alignment horizontal="center" vertical="center"/>
    </xf>
    <xf numFmtId="0" fontId="33" fillId="0" borderId="1" xfId="113" applyFont="1" applyBorder="1" applyAlignment="1">
      <alignment horizontal="center" vertical="center"/>
    </xf>
    <xf numFmtId="0" fontId="32" fillId="0" borderId="1" xfId="0" applyFont="1" applyBorder="1" applyAlignment="1">
      <alignment horizontal="center" vertical="center"/>
    </xf>
    <xf numFmtId="190" fontId="31" fillId="0" borderId="1" xfId="113" applyNumberFormat="1" applyFont="1" applyBorder="1">
      <alignment vertical="center"/>
    </xf>
    <xf numFmtId="10" fontId="0" fillId="0" borderId="0" xfId="0" applyNumberFormat="1" applyAlignment="1">
      <alignment horizontal="center" vertical="center"/>
    </xf>
    <xf numFmtId="10" fontId="28" fillId="0" borderId="0" xfId="113" applyNumberFormat="1" applyFont="1" applyAlignment="1">
      <alignment horizontal="center" vertical="center"/>
    </xf>
    <xf numFmtId="10" fontId="25" fillId="0" borderId="0" xfId="113" applyNumberFormat="1" applyBorder="1" applyAlignment="1">
      <alignment horizontal="center" vertical="center"/>
    </xf>
    <xf numFmtId="0" fontId="25" fillId="2" borderId="1" xfId="113" applyFont="1" applyFill="1" applyBorder="1" applyAlignment="1">
      <alignment vertical="center"/>
    </xf>
    <xf numFmtId="190" fontId="25" fillId="2" borderId="1" xfId="113" applyNumberFormat="1" applyFont="1" applyFill="1" applyBorder="1" applyAlignment="1">
      <alignment vertical="center"/>
    </xf>
    <xf numFmtId="10" fontId="22" fillId="2" borderId="1" xfId="0" applyNumberFormat="1" applyFont="1" applyFill="1" applyBorder="1" applyAlignment="1">
      <alignment horizontal="center" vertical="center" wrapText="1"/>
    </xf>
    <xf numFmtId="3" fontId="2" fillId="0" borderId="1" xfId="162" applyNumberFormat="1" applyFont="1" applyFill="1" applyBorder="1" applyAlignment="1" applyProtection="1">
      <alignment horizontal="left" vertical="center" indent="1"/>
    </xf>
    <xf numFmtId="190" fontId="0" fillId="0" borderId="1" xfId="0" applyNumberFormat="1" applyFont="1" applyFill="1" applyBorder="1" applyAlignment="1">
      <alignment vertical="center"/>
    </xf>
    <xf numFmtId="0" fontId="25" fillId="0" borderId="1" xfId="113" applyFont="1" applyFill="1" applyBorder="1" applyAlignment="1">
      <alignment horizontal="left" vertical="center" indent="1"/>
    </xf>
    <xf numFmtId="190" fontId="33" fillId="0" borderId="1" xfId="113" applyNumberFormat="1" applyFont="1" applyBorder="1" applyAlignment="1">
      <alignment horizontal="center" vertical="center"/>
    </xf>
    <xf numFmtId="190" fontId="25" fillId="0" borderId="1" xfId="113" applyNumberFormat="1" applyFont="1" applyFill="1" applyBorder="1" applyAlignment="1">
      <alignment vertical="center"/>
    </xf>
    <xf numFmtId="0" fontId="0" fillId="0" borderId="1" xfId="0" applyFont="1" applyFill="1" applyBorder="1" applyAlignment="1">
      <alignment horizontal="left" vertical="center" indent="1"/>
    </xf>
    <xf numFmtId="3" fontId="2" fillId="2" borderId="1" xfId="162" applyNumberFormat="1" applyFont="1" applyFill="1" applyBorder="1" applyAlignment="1" applyProtection="1">
      <alignment vertical="center"/>
    </xf>
    <xf numFmtId="190" fontId="33" fillId="2" borderId="1" xfId="113" applyNumberFormat="1" applyFont="1" applyFill="1" applyBorder="1" applyAlignment="1">
      <alignment horizontal="center" vertical="center"/>
    </xf>
    <xf numFmtId="0" fontId="31" fillId="0" borderId="1" xfId="113" applyFont="1" applyBorder="1" applyAlignment="1">
      <alignment horizontal="left" vertical="center" indent="2"/>
    </xf>
    <xf numFmtId="190" fontId="0" fillId="0" borderId="1" xfId="0" applyNumberFormat="1" applyBorder="1" applyAlignment="1">
      <alignment vertical="center"/>
    </xf>
    <xf numFmtId="10" fontId="0" fillId="0" borderId="1" xfId="0" applyNumberFormat="1" applyBorder="1" applyAlignment="1">
      <alignment horizontal="center" vertical="center"/>
    </xf>
    <xf numFmtId="0" fontId="25" fillId="0" borderId="0" xfId="113" applyFont="1" applyBorder="1" applyAlignment="1">
      <alignment horizontal="right" vertical="center"/>
    </xf>
    <xf numFmtId="0" fontId="32" fillId="0" borderId="1" xfId="89" applyFont="1" applyFill="1" applyBorder="1" applyAlignment="1">
      <alignment horizontal="center" vertical="center" wrapText="1"/>
    </xf>
    <xf numFmtId="0" fontId="30" fillId="0" borderId="1" xfId="113" applyFont="1" applyBorder="1" applyAlignment="1">
      <alignment horizontal="left" vertical="center"/>
    </xf>
    <xf numFmtId="190" fontId="21" fillId="0" borderId="1" xfId="89" applyNumberFormat="1" applyFont="1" applyFill="1" applyBorder="1" applyAlignment="1">
      <alignment horizontal="center" vertical="center" wrapText="1"/>
    </xf>
    <xf numFmtId="3" fontId="7" fillId="0" borderId="1" xfId="163" applyNumberFormat="1" applyFont="1" applyFill="1" applyBorder="1" applyAlignment="1" applyProtection="1">
      <alignment vertical="center"/>
    </xf>
    <xf numFmtId="0" fontId="31" fillId="0" borderId="1" xfId="113" applyFont="1" applyBorder="1" applyAlignment="1">
      <alignment horizontal="center" vertical="center"/>
    </xf>
    <xf numFmtId="190" fontId="25" fillId="0" borderId="1" xfId="113" applyNumberFormat="1" applyFont="1" applyFill="1" applyBorder="1" applyAlignment="1">
      <alignment horizontal="center" vertical="center"/>
    </xf>
    <xf numFmtId="0" fontId="27" fillId="0" borderId="0" xfId="0" applyFont="1" applyAlignment="1">
      <alignment vertical="center"/>
    </xf>
    <xf numFmtId="10" fontId="0" fillId="0" borderId="0" xfId="0" applyNumberFormat="1" applyAlignment="1">
      <alignment vertical="center"/>
    </xf>
    <xf numFmtId="10" fontId="29" fillId="0" borderId="0" xfId="113" applyNumberFormat="1" applyFont="1" applyBorder="1" applyAlignment="1">
      <alignment horizontal="right" vertical="center"/>
    </xf>
    <xf numFmtId="190" fontId="32" fillId="0" borderId="1" xfId="89" applyNumberFormat="1" applyFont="1" applyFill="1" applyBorder="1" applyAlignment="1">
      <alignment horizontal="center" vertical="center" wrapText="1"/>
    </xf>
    <xf numFmtId="190" fontId="31" fillId="0" borderId="1" xfId="113" applyNumberFormat="1" applyFont="1" applyBorder="1" applyAlignment="1">
      <alignment horizontal="center" vertical="center"/>
    </xf>
    <xf numFmtId="0" fontId="0" fillId="0" borderId="0" xfId="0">
      <alignment vertical="center"/>
    </xf>
    <xf numFmtId="0" fontId="0" fillId="0" borderId="0" xfId="0" applyFont="1" applyBorder="1">
      <alignment vertical="center"/>
    </xf>
    <xf numFmtId="0" fontId="0" fillId="0" borderId="0" xfId="0" applyBorder="1">
      <alignment vertical="center"/>
    </xf>
    <xf numFmtId="0" fontId="34" fillId="0" borderId="0" xfId="0" applyFont="1" applyBorder="1" applyAlignment="1">
      <alignment horizontal="center" vertical="center"/>
    </xf>
    <xf numFmtId="0" fontId="0" fillId="0" borderId="0" xfId="0" applyBorder="1" applyAlignment="1">
      <alignment horizontal="right" vertical="center"/>
    </xf>
    <xf numFmtId="0" fontId="32" fillId="0" borderId="1" xfId="101" applyFont="1" applyBorder="1" applyAlignment="1">
      <alignment horizontal="center" vertical="center"/>
    </xf>
    <xf numFmtId="0" fontId="32" fillId="0" borderId="1" xfId="0" applyFont="1" applyBorder="1" applyAlignment="1">
      <alignment horizontal="center" vertical="center" wrapText="1"/>
    </xf>
    <xf numFmtId="0" fontId="7" fillId="0" borderId="1" xfId="90" applyFont="1" applyBorder="1" applyAlignment="1">
      <alignment horizontal="center" vertical="center"/>
    </xf>
    <xf numFmtId="190" fontId="7" fillId="0" borderId="1" xfId="90" applyNumberFormat="1" applyFont="1" applyBorder="1" applyAlignment="1">
      <alignment horizontal="center" vertical="center"/>
    </xf>
    <xf numFmtId="190" fontId="2" fillId="0" borderId="1" xfId="90" applyNumberFormat="1" applyFont="1" applyFill="1" applyBorder="1" applyAlignment="1">
      <alignment horizontal="center" vertical="center"/>
    </xf>
    <xf numFmtId="10" fontId="7" fillId="0" borderId="1" xfId="0" applyNumberFormat="1" applyFont="1" applyBorder="1">
      <alignment vertical="center"/>
    </xf>
    <xf numFmtId="0" fontId="7" fillId="0" borderId="1" xfId="90" applyFont="1" applyBorder="1" applyAlignment="1">
      <alignment vertical="center"/>
    </xf>
    <xf numFmtId="0" fontId="7" fillId="0" borderId="1" xfId="90" applyFont="1" applyBorder="1" applyAlignment="1">
      <alignment horizontal="left" vertical="center" wrapText="1"/>
    </xf>
    <xf numFmtId="190" fontId="7" fillId="0" borderId="1" xfId="90" applyNumberFormat="1" applyFont="1" applyBorder="1" applyAlignment="1">
      <alignment horizontal="center" vertical="center" wrapText="1"/>
    </xf>
    <xf numFmtId="190" fontId="2" fillId="0" borderId="1" xfId="90" applyNumberFormat="1" applyFont="1" applyFill="1" applyBorder="1" applyAlignment="1">
      <alignment horizontal="center" vertical="center" wrapText="1"/>
    </xf>
    <xf numFmtId="0" fontId="8" fillId="0" borderId="0" xfId="0" applyFont="1">
      <alignment vertical="center"/>
    </xf>
    <xf numFmtId="0" fontId="9" fillId="0" borderId="0" xfId="0" applyFont="1" applyAlignment="1">
      <alignment horizontal="left" vertical="center" wrapText="1"/>
    </xf>
    <xf numFmtId="0" fontId="9" fillId="3"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80" applyAlignment="1">
      <alignment vertical="center"/>
    </xf>
    <xf numFmtId="0" fontId="11" fillId="0" borderId="0" xfId="123" applyFont="1" applyAlignment="1">
      <alignment horizontal="center" vertical="center"/>
    </xf>
    <xf numFmtId="0" fontId="0" fillId="0" borderId="0" xfId="110" applyAlignment="1">
      <alignment horizontal="center" vertical="center"/>
    </xf>
    <xf numFmtId="0" fontId="2" fillId="0" borderId="0" xfId="110" applyFont="1" applyAlignment="1">
      <alignment horizontal="right" vertical="center"/>
    </xf>
    <xf numFmtId="0" fontId="21" fillId="0" borderId="1" xfId="110" applyFont="1" applyBorder="1" applyAlignment="1">
      <alignment horizontal="center" vertical="center"/>
    </xf>
    <xf numFmtId="0" fontId="2" fillId="0" borderId="1" xfId="110" applyFont="1" applyBorder="1" applyAlignment="1">
      <alignment horizontal="left" vertical="center"/>
    </xf>
    <xf numFmtId="190" fontId="2" fillId="0" borderId="1" xfId="110" applyNumberFormat="1" applyFont="1" applyBorder="1" applyAlignment="1">
      <alignment horizontal="center" vertical="center"/>
    </xf>
    <xf numFmtId="190" fontId="21" fillId="0" borderId="1" xfId="110" applyNumberFormat="1" applyFont="1" applyBorder="1" applyAlignment="1">
      <alignment horizontal="center" vertical="center"/>
    </xf>
    <xf numFmtId="0" fontId="0" fillId="0" borderId="3" xfId="110" applyFont="1" applyBorder="1" applyAlignment="1">
      <alignment vertical="center" wrapText="1"/>
    </xf>
    <xf numFmtId="0" fontId="0" fillId="0" borderId="3" xfId="110" applyBorder="1" applyAlignment="1">
      <alignment vertical="center" wrapText="1"/>
    </xf>
    <xf numFmtId="0" fontId="0" fillId="6" borderId="0" xfId="0" applyFill="1" applyAlignment="1">
      <alignment vertical="center"/>
    </xf>
    <xf numFmtId="0" fontId="0" fillId="0" borderId="0" xfId="123" applyFont="1" applyAlignment="1">
      <alignment horizontal="center" vertical="center"/>
    </xf>
    <xf numFmtId="0" fontId="32" fillId="0" borderId="1" xfId="123" applyFont="1" applyBorder="1" applyAlignment="1">
      <alignment horizontal="center" vertical="center" wrapText="1"/>
    </xf>
    <xf numFmtId="0" fontId="32" fillId="0" borderId="1" xfId="123" applyFont="1" applyBorder="1">
      <alignment vertical="center"/>
    </xf>
    <xf numFmtId="190" fontId="7" fillId="0" borderId="1" xfId="123" applyNumberFormat="1" applyFont="1" applyBorder="1">
      <alignment vertical="center"/>
    </xf>
    <xf numFmtId="0" fontId="7" fillId="0" borderId="1" xfId="123" applyFont="1" applyBorder="1" applyAlignment="1">
      <alignment horizontal="left" vertical="center" indent="1"/>
    </xf>
    <xf numFmtId="0" fontId="32" fillId="6" borderId="1" xfId="123" applyFont="1" applyFill="1" applyBorder="1">
      <alignment vertical="center"/>
    </xf>
    <xf numFmtId="190" fontId="7" fillId="6" borderId="1" xfId="123" applyNumberFormat="1" applyFont="1" applyFill="1" applyBorder="1">
      <alignment vertical="center"/>
    </xf>
    <xf numFmtId="0" fontId="7" fillId="3" borderId="1" xfId="123" applyFont="1" applyFill="1" applyBorder="1" applyAlignment="1">
      <alignment horizontal="left" vertical="center" indent="1"/>
    </xf>
    <xf numFmtId="0" fontId="7" fillId="2" borderId="1" xfId="123" applyFont="1" applyFill="1" applyBorder="1" applyAlignment="1">
      <alignment horizontal="left" vertical="center" indent="1"/>
    </xf>
    <xf numFmtId="190" fontId="7" fillId="2" borderId="1" xfId="123" applyNumberFormat="1" applyFont="1" applyFill="1" applyBorder="1">
      <alignment vertical="center"/>
    </xf>
    <xf numFmtId="0" fontId="7" fillId="0" borderId="1" xfId="123" applyFont="1" applyBorder="1" applyAlignment="1">
      <alignment horizontal="left" vertical="center" indent="3"/>
    </xf>
    <xf numFmtId="0" fontId="7" fillId="0" borderId="1" xfId="123" applyFont="1" applyBorder="1" applyAlignment="1">
      <alignment horizontal="left" vertical="center" indent="5"/>
    </xf>
    <xf numFmtId="0" fontId="35" fillId="2" borderId="0" xfId="66" applyFont="1" applyFill="1">
      <alignment vertical="center"/>
    </xf>
    <xf numFmtId="0" fontId="36" fillId="0" borderId="0" xfId="66">
      <alignment vertical="center"/>
    </xf>
    <xf numFmtId="0" fontId="29" fillId="0" borderId="0" xfId="66" applyFont="1">
      <alignment vertical="center"/>
    </xf>
    <xf numFmtId="0" fontId="28" fillId="0" borderId="0" xfId="66" applyFont="1" applyAlignment="1">
      <alignment horizontal="center" vertical="center"/>
    </xf>
    <xf numFmtId="0" fontId="36" fillId="0" borderId="0" xfId="66" applyAlignment="1">
      <alignment horizontal="left" vertical="center" wrapText="1"/>
    </xf>
    <xf numFmtId="0" fontId="29" fillId="0" borderId="0" xfId="66" applyFont="1" applyAlignment="1">
      <alignment horizontal="right" vertical="center"/>
    </xf>
    <xf numFmtId="0" fontId="30" fillId="0" borderId="1" xfId="66" applyFont="1" applyFill="1" applyBorder="1" applyAlignment="1">
      <alignment horizontal="center" vertical="center" wrapText="1"/>
    </xf>
    <xf numFmtId="190" fontId="32" fillId="0" borderId="1" xfId="0" applyNumberFormat="1" applyFont="1" applyBorder="1" applyAlignment="1">
      <alignment horizontal="center" vertical="center" wrapText="1"/>
    </xf>
    <xf numFmtId="10" fontId="32" fillId="0" borderId="1" xfId="0" applyNumberFormat="1" applyFont="1" applyBorder="1" applyAlignment="1">
      <alignment horizontal="center" vertical="center" wrapText="1"/>
    </xf>
    <xf numFmtId="49" fontId="32" fillId="2" borderId="1" xfId="111" applyNumberFormat="1" applyFont="1" applyFill="1" applyBorder="1" applyAlignment="1">
      <alignment horizontal="left" vertical="center" wrapText="1"/>
    </xf>
    <xf numFmtId="190" fontId="30" fillId="2" borderId="1" xfId="66" applyNumberFormat="1" applyFont="1" applyFill="1" applyBorder="1" applyAlignment="1">
      <alignment horizontal="center" vertical="center" wrapText="1"/>
    </xf>
    <xf numFmtId="10" fontId="32" fillId="2" borderId="1" xfId="0" applyNumberFormat="1" applyFont="1" applyFill="1" applyBorder="1" applyAlignment="1">
      <alignment horizontal="center" vertical="center" wrapText="1"/>
    </xf>
    <xf numFmtId="49" fontId="7" fillId="0" borderId="1" xfId="111" applyNumberFormat="1" applyFont="1" applyBorder="1" applyAlignment="1">
      <alignment horizontal="left" vertical="center" wrapText="1"/>
    </xf>
    <xf numFmtId="190" fontId="31" fillId="0" borderId="1" xfId="66" applyNumberFormat="1" applyFont="1" applyBorder="1" applyAlignment="1">
      <alignment horizontal="center" vertical="center" wrapText="1"/>
    </xf>
    <xf numFmtId="0" fontId="25" fillId="0" borderId="0" xfId="66" applyFont="1" applyAlignment="1">
      <alignment horizontal="left" vertical="center"/>
    </xf>
    <xf numFmtId="0" fontId="36" fillId="0" borderId="0" xfId="124">
      <alignment vertical="center"/>
    </xf>
    <xf numFmtId="0" fontId="29" fillId="0" borderId="0" xfId="124" applyFont="1">
      <alignment vertical="center"/>
    </xf>
    <xf numFmtId="0" fontId="28" fillId="0" borderId="0" xfId="124" applyFont="1" applyAlignment="1">
      <alignment horizontal="center" vertical="center"/>
    </xf>
    <xf numFmtId="0" fontId="16" fillId="0" borderId="0" xfId="0" applyFont="1" applyAlignment="1">
      <alignment horizontal="right" vertical="center"/>
    </xf>
    <xf numFmtId="0" fontId="30" fillId="0" borderId="1" xfId="124" applyFont="1" applyFill="1" applyBorder="1" applyAlignment="1">
      <alignment horizontal="center" vertical="center"/>
    </xf>
    <xf numFmtId="0" fontId="31" fillId="0" borderId="1" xfId="157" applyFont="1" applyFill="1" applyBorder="1" applyAlignment="1">
      <alignment horizontal="left" vertical="center"/>
    </xf>
    <xf numFmtId="190" fontId="31" fillId="0" borderId="1" xfId="124" applyNumberFormat="1" applyFont="1" applyBorder="1">
      <alignment vertical="center"/>
    </xf>
    <xf numFmtId="190" fontId="25" fillId="0" borderId="1" xfId="124" applyNumberFormat="1" applyFont="1" applyFill="1" applyBorder="1" applyAlignment="1">
      <alignment vertical="center"/>
    </xf>
    <xf numFmtId="1" fontId="36" fillId="0" borderId="0" xfId="124" applyNumberFormat="1">
      <alignment vertical="center"/>
    </xf>
    <xf numFmtId="1" fontId="27" fillId="0" borderId="0" xfId="124" applyNumberFormat="1" applyFont="1">
      <alignment vertical="center"/>
    </xf>
    <xf numFmtId="0" fontId="25" fillId="0" borderId="0" xfId="124" applyFont="1" applyAlignment="1">
      <alignment horizontal="left" vertical="center" wrapText="1"/>
    </xf>
    <xf numFmtId="0" fontId="0" fillId="0" borderId="0" xfId="89" applyFont="1"/>
    <xf numFmtId="0" fontId="0" fillId="0" borderId="0" xfId="89"/>
    <xf numFmtId="0" fontId="11" fillId="0" borderId="0" xfId="89" applyFont="1" applyFill="1" applyAlignment="1">
      <alignment horizontal="center"/>
    </xf>
    <xf numFmtId="0" fontId="37" fillId="0" borderId="0" xfId="89" applyFont="1" applyFill="1" applyAlignment="1">
      <alignment vertical="center"/>
    </xf>
    <xf numFmtId="0" fontId="22" fillId="0" borderId="1" xfId="89" applyFont="1" applyFill="1" applyBorder="1" applyAlignment="1">
      <alignment horizontal="center" vertical="center" wrapText="1"/>
    </xf>
    <xf numFmtId="0" fontId="5" fillId="0" borderId="1" xfId="0" applyFont="1" applyFill="1" applyBorder="1" applyAlignment="1">
      <alignment vertical="center"/>
    </xf>
    <xf numFmtId="190" fontId="38" fillId="0" borderId="1" xfId="89" applyNumberFormat="1" applyFont="1" applyFill="1" applyBorder="1" applyAlignment="1">
      <alignment horizontal="center" vertical="center" wrapText="1"/>
    </xf>
    <xf numFmtId="190" fontId="38" fillId="0" borderId="1" xfId="0" applyNumberFormat="1" applyFont="1" applyBorder="1" applyAlignment="1">
      <alignment horizontal="center" vertical="center" wrapText="1"/>
    </xf>
    <xf numFmtId="0" fontId="5" fillId="0" borderId="1" xfId="0" applyFont="1" applyFill="1" applyBorder="1" applyAlignment="1">
      <alignment horizontal="left" vertical="center" indent="1"/>
    </xf>
    <xf numFmtId="0" fontId="6" fillId="0" borderId="1" xfId="0" applyFont="1" applyFill="1" applyBorder="1" applyAlignment="1">
      <alignment horizontal="left" vertical="center" indent="3"/>
    </xf>
    <xf numFmtId="190" fontId="38" fillId="0" borderId="1" xfId="85" applyNumberFormat="1" applyFont="1" applyFill="1" applyBorder="1" applyAlignment="1">
      <alignment wrapText="1"/>
    </xf>
    <xf numFmtId="0" fontId="22" fillId="0" borderId="1" xfId="85" applyFont="1" applyFill="1" applyBorder="1" applyAlignment="1">
      <alignment horizontal="center" vertical="center"/>
    </xf>
    <xf numFmtId="190" fontId="38" fillId="0" borderId="1" xfId="85" applyNumberFormat="1" applyFont="1" applyFill="1" applyBorder="1"/>
    <xf numFmtId="1" fontId="22" fillId="0" borderId="1" xfId="85" applyNumberFormat="1" applyFont="1" applyFill="1" applyBorder="1" applyAlignment="1" applyProtection="1">
      <alignment vertical="center"/>
      <protection locked="0"/>
    </xf>
    <xf numFmtId="190" fontId="2" fillId="5" borderId="4" xfId="85" applyNumberFormat="1" applyFont="1" applyFill="1" applyBorder="1" applyAlignment="1">
      <alignment horizontal="right" vertical="center"/>
    </xf>
    <xf numFmtId="190" fontId="2" fillId="5" borderId="1" xfId="85" applyNumberFormat="1" applyFont="1" applyFill="1" applyBorder="1" applyAlignment="1">
      <alignment horizontal="right" vertical="center"/>
    </xf>
    <xf numFmtId="1" fontId="38" fillId="0" borderId="1" xfId="85" applyNumberFormat="1" applyFont="1" applyFill="1" applyBorder="1" applyAlignment="1" applyProtection="1">
      <alignment horizontal="left" vertical="center"/>
      <protection locked="0"/>
    </xf>
    <xf numFmtId="190" fontId="38" fillId="0" borderId="1" xfId="85" applyNumberFormat="1" applyFont="1" applyFill="1" applyBorder="1" applyAlignment="1"/>
    <xf numFmtId="1" fontId="38" fillId="0" borderId="1" xfId="85" applyNumberFormat="1" applyFont="1" applyFill="1" applyBorder="1" applyAlignment="1" applyProtection="1">
      <alignment vertical="center"/>
      <protection locked="0"/>
    </xf>
    <xf numFmtId="190" fontId="38" fillId="0" borderId="1" xfId="85" applyNumberFormat="1" applyFont="1" applyFill="1" applyBorder="1" applyAlignment="1" applyProtection="1">
      <alignment vertical="center"/>
      <protection locked="0"/>
    </xf>
    <xf numFmtId="190" fontId="2" fillId="5" borderId="1" xfId="85" applyNumberFormat="1" applyFont="1" applyFill="1" applyBorder="1" applyAlignment="1" applyProtection="1">
      <alignment horizontal="right" vertical="center"/>
      <protection locked="0"/>
    </xf>
    <xf numFmtId="0" fontId="38" fillId="0" borderId="1" xfId="0" applyFont="1" applyBorder="1" applyAlignment="1">
      <alignment vertical="center"/>
    </xf>
    <xf numFmtId="1" fontId="38" fillId="3" borderId="1" xfId="85" applyNumberFormat="1" applyFont="1" applyFill="1" applyBorder="1" applyAlignment="1" applyProtection="1">
      <alignment horizontal="left" vertical="center"/>
      <protection locked="0"/>
    </xf>
    <xf numFmtId="0" fontId="38" fillId="3" borderId="1" xfId="85" applyNumberFormat="1" applyFont="1" applyFill="1" applyBorder="1" applyAlignment="1" applyProtection="1">
      <alignment vertical="center"/>
      <protection locked="0"/>
    </xf>
    <xf numFmtId="0" fontId="38" fillId="0" borderId="1" xfId="85" applyNumberFormat="1" applyFont="1" applyFill="1" applyBorder="1" applyAlignment="1" applyProtection="1">
      <alignment vertical="center"/>
      <protection locked="0"/>
    </xf>
    <xf numFmtId="0" fontId="38" fillId="0" borderId="1" xfId="85" applyFont="1" applyFill="1" applyBorder="1"/>
    <xf numFmtId="0" fontId="32" fillId="0" borderId="2" xfId="89" applyFont="1" applyFill="1" applyBorder="1" applyAlignment="1">
      <alignment horizontal="center" vertical="center" wrapText="1"/>
    </xf>
    <xf numFmtId="0" fontId="30" fillId="0" borderId="2" xfId="113" applyFont="1" applyBorder="1">
      <alignment vertical="center"/>
    </xf>
    <xf numFmtId="0" fontId="31" fillId="0" borderId="2" xfId="113" applyFont="1" applyBorder="1">
      <alignment vertical="center"/>
    </xf>
    <xf numFmtId="190" fontId="7" fillId="0" borderId="1" xfId="89" applyNumberFormat="1" applyFont="1" applyFill="1" applyBorder="1" applyAlignment="1">
      <alignment horizontal="center" vertical="center" wrapText="1"/>
    </xf>
    <xf numFmtId="190" fontId="2" fillId="0" borderId="1" xfId="89" applyNumberFormat="1"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39" fillId="0" borderId="2" xfId="89" applyFont="1" applyFill="1" applyBorder="1" applyAlignment="1">
      <alignment horizontal="center" vertical="center"/>
    </xf>
    <xf numFmtId="1" fontId="32" fillId="0" borderId="2" xfId="89" applyNumberFormat="1" applyFont="1" applyFill="1" applyBorder="1" applyAlignment="1" applyProtection="1">
      <alignment vertical="center"/>
      <protection locked="0"/>
    </xf>
    <xf numFmtId="1" fontId="7" fillId="0" borderId="2" xfId="89" applyNumberFormat="1" applyFont="1" applyFill="1" applyBorder="1" applyAlignment="1" applyProtection="1">
      <alignment horizontal="left" vertical="center"/>
      <protection locked="0"/>
    </xf>
    <xf numFmtId="1" fontId="7" fillId="0" borderId="2" xfId="89" applyNumberFormat="1" applyFont="1" applyFill="1" applyBorder="1" applyAlignment="1" applyProtection="1">
      <alignment horizontal="left" vertical="center" indent="1"/>
      <protection locked="0"/>
    </xf>
    <xf numFmtId="0" fontId="7" fillId="0" borderId="2" xfId="89" applyFont="1" applyFill="1" applyBorder="1" applyAlignment="1">
      <alignment horizontal="left" vertical="center"/>
    </xf>
    <xf numFmtId="1" fontId="7" fillId="0" borderId="2" xfId="89" applyNumberFormat="1" applyFont="1" applyFill="1" applyBorder="1" applyAlignment="1" applyProtection="1">
      <alignment vertical="center"/>
      <protection locked="0"/>
    </xf>
    <xf numFmtId="0" fontId="7" fillId="0" borderId="2" xfId="89" applyFont="1" applyBorder="1" applyAlignment="1"/>
    <xf numFmtId="0" fontId="0" fillId="0" borderId="0" xfId="89" applyFont="1" applyFill="1"/>
    <xf numFmtId="3" fontId="38" fillId="0" borderId="1" xfId="162" applyNumberFormat="1" applyFont="1" applyFill="1" applyBorder="1" applyAlignment="1" applyProtection="1">
      <alignment vertical="center"/>
    </xf>
    <xf numFmtId="190" fontId="2" fillId="0" borderId="1" xfId="85" applyNumberFormat="1" applyFont="1" applyFill="1" applyBorder="1" applyAlignment="1">
      <alignment wrapText="1"/>
    </xf>
    <xf numFmtId="10" fontId="38" fillId="0" borderId="1" xfId="0" applyNumberFormat="1" applyFont="1" applyBorder="1" applyAlignment="1">
      <alignment horizontal="center" vertical="center" wrapText="1"/>
    </xf>
    <xf numFmtId="190" fontId="2" fillId="0" borderId="1" xfId="85" applyNumberFormat="1" applyFont="1" applyFill="1" applyBorder="1" applyAlignment="1"/>
    <xf numFmtId="0" fontId="0" fillId="7" borderId="0" xfId="0" applyFill="1" applyAlignment="1">
      <alignment vertical="center"/>
    </xf>
    <xf numFmtId="10" fontId="11" fillId="0" borderId="0" xfId="89" applyNumberFormat="1" applyFont="1" applyFill="1" applyAlignment="1">
      <alignment horizontal="center"/>
    </xf>
    <xf numFmtId="10" fontId="16" fillId="0" borderId="0" xfId="0" applyNumberFormat="1" applyFont="1" applyAlignment="1">
      <alignment horizontal="right" vertical="center"/>
    </xf>
    <xf numFmtId="0" fontId="30" fillId="2" borderId="2" xfId="113" applyFont="1" applyFill="1" applyBorder="1">
      <alignment vertical="center"/>
    </xf>
    <xf numFmtId="190" fontId="7" fillId="2" borderId="1" xfId="89" applyNumberFormat="1" applyFont="1" applyFill="1" applyBorder="1" applyAlignment="1">
      <alignment horizontal="right" vertical="center" wrapText="1"/>
    </xf>
    <xf numFmtId="10" fontId="7" fillId="2" borderId="1" xfId="0" applyNumberFormat="1" applyFont="1" applyFill="1" applyBorder="1" applyAlignment="1">
      <alignment horizontal="center" vertical="center" wrapText="1"/>
    </xf>
    <xf numFmtId="190" fontId="7" fillId="0" borderId="1" xfId="89" applyNumberFormat="1" applyFont="1" applyFill="1" applyBorder="1" applyAlignment="1">
      <alignment horizontal="right" vertical="center" wrapText="1"/>
    </xf>
    <xf numFmtId="190" fontId="7" fillId="0" borderId="1" xfId="0" applyNumberFormat="1" applyFont="1" applyBorder="1" applyAlignment="1">
      <alignment horizontal="right" vertical="center" wrapText="1"/>
    </xf>
    <xf numFmtId="190" fontId="7" fillId="2" borderId="1" xfId="0" applyNumberFormat="1" applyFont="1" applyFill="1" applyBorder="1" applyAlignment="1">
      <alignment horizontal="right" vertical="center" wrapText="1"/>
    </xf>
    <xf numFmtId="0" fontId="39" fillId="7" borderId="2" xfId="89" applyFont="1" applyFill="1" applyBorder="1" applyAlignment="1">
      <alignment horizontal="center" vertical="center"/>
    </xf>
    <xf numFmtId="190" fontId="7" fillId="7" borderId="1" xfId="89" applyNumberFormat="1" applyFont="1" applyFill="1" applyBorder="1" applyAlignment="1">
      <alignment horizontal="right" vertical="center" wrapText="1"/>
    </xf>
    <xf numFmtId="190" fontId="7" fillId="7" borderId="1" xfId="0" applyNumberFormat="1" applyFont="1" applyFill="1" applyBorder="1" applyAlignment="1">
      <alignment horizontal="right" vertical="center" wrapText="1"/>
    </xf>
    <xf numFmtId="10" fontId="7" fillId="7" borderId="1" xfId="0" applyNumberFormat="1" applyFont="1" applyFill="1" applyBorder="1" applyAlignment="1">
      <alignment horizontal="center" vertical="center" wrapText="1"/>
    </xf>
    <xf numFmtId="190" fontId="0" fillId="0" borderId="0" xfId="0" applyNumberFormat="1" applyFont="1" applyAlignment="1">
      <alignment horizontal="right" vertical="center"/>
    </xf>
    <xf numFmtId="190" fontId="7" fillId="3" borderId="1" xfId="89" applyNumberFormat="1" applyFont="1" applyFill="1" applyBorder="1" applyAlignment="1">
      <alignment horizontal="right" vertical="center" wrapText="1"/>
    </xf>
    <xf numFmtId="0" fontId="37" fillId="0" borderId="0" xfId="167" applyFont="1" applyAlignment="1">
      <alignment vertical="top"/>
    </xf>
    <xf numFmtId="0" fontId="40" fillId="0" borderId="0" xfId="167" applyFont="1">
      <alignment vertical="center"/>
    </xf>
    <xf numFmtId="0" fontId="0" fillId="0" borderId="0" xfId="167" applyFont="1" applyAlignment="1">
      <alignment horizontal="center" vertical="center"/>
    </xf>
    <xf numFmtId="0" fontId="0" fillId="0" borderId="0" xfId="167" applyFont="1">
      <alignment vertical="center"/>
    </xf>
    <xf numFmtId="0" fontId="0" fillId="0" borderId="0" xfId="167" applyFont="1" applyAlignment="1">
      <alignment horizontal="left" vertical="center"/>
    </xf>
    <xf numFmtId="0" fontId="41" fillId="0" borderId="0" xfId="167" applyFont="1" applyAlignment="1">
      <alignment horizontal="center" vertical="top"/>
    </xf>
    <xf numFmtId="0" fontId="10" fillId="0" borderId="0" xfId="167" applyFont="1" applyAlignment="1">
      <alignment horizontal="center" vertical="center"/>
    </xf>
    <xf numFmtId="0" fontId="42" fillId="0" borderId="1" xfId="167" applyFont="1" applyFill="1" applyBorder="1" applyAlignment="1">
      <alignment horizontal="left" vertical="center"/>
    </xf>
    <xf numFmtId="0" fontId="42" fillId="0" borderId="1" xfId="167" applyFont="1" applyBorder="1" applyAlignment="1">
      <alignment horizontal="center" vertical="center"/>
    </xf>
    <xf numFmtId="0" fontId="43" fillId="0" borderId="1" xfId="167" applyFont="1" applyFill="1" applyBorder="1" applyAlignment="1">
      <alignment horizontal="center" vertical="center"/>
    </xf>
    <xf numFmtId="0" fontId="43" fillId="0" borderId="1" xfId="167" applyFont="1" applyFill="1" applyBorder="1">
      <alignment vertical="center"/>
    </xf>
    <xf numFmtId="0" fontId="0" fillId="0" borderId="1" xfId="167" applyFont="1" applyBorder="1" applyAlignment="1">
      <alignment horizontal="center" vertical="center"/>
    </xf>
    <xf numFmtId="0" fontId="44" fillId="0" borderId="0" xfId="167" applyFont="1" applyFill="1">
      <alignment vertical="center"/>
    </xf>
    <xf numFmtId="0" fontId="45" fillId="0" borderId="1" xfId="167" applyFont="1" applyFill="1" applyBorder="1">
      <alignment vertical="center"/>
    </xf>
  </cellXfs>
  <cellStyles count="1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6_2015财政决算公开" xfId="49"/>
    <cellStyle name="货币[0] 3" xfId="50"/>
    <cellStyle name="强调文字颜色 2 2 3 3 2" xfId="51"/>
    <cellStyle name="计算 2 3 3" xfId="52"/>
    <cellStyle name="标题 5 3 4" xfId="53"/>
    <cellStyle name="差_F00DC810C49E00C2E0430A3413167AE0" xfId="54"/>
    <cellStyle name="标题 5 3 3" xfId="55"/>
    <cellStyle name="?鹎%U龡&amp;H齲_x0001_C铣_x0014__x0007__x0001__x0001_ 2" xfId="56"/>
    <cellStyle name="千位分隔 2 2 4 2" xfId="57"/>
    <cellStyle name="20% - 强调文字颜色 1 2_2015财政决算公开" xfId="58"/>
    <cellStyle name="60% - 强调文字颜色 4 2 4 3" xfId="59"/>
    <cellStyle name="千位分隔 2 2 4 5" xfId="60"/>
    <cellStyle name="货币 2 3 3 3" xfId="61"/>
    <cellStyle name="常规 11 5" xfId="62"/>
    <cellStyle name="货币 2 3 3 3 2" xfId="63"/>
    <cellStyle name="常规 7 2 2 3" xfId="64"/>
    <cellStyle name="检查单元格 2 3 2 2" xfId="65"/>
    <cellStyle name="常规 14" xfId="66"/>
    <cellStyle name="60% - 强调文字颜色 6 2_2015财政决算公开" xfId="67"/>
    <cellStyle name="60% - 强调文字颜色 5 2 3 5" xfId="68"/>
    <cellStyle name="强调文字颜色 4 2 3 2 3" xfId="69"/>
    <cellStyle name="20% - 强调文字颜色 3 2 4 2 2" xfId="70"/>
    <cellStyle name="常规 11 2" xfId="71"/>
    <cellStyle name="烹拳 [0]_laroux" xfId="72"/>
    <cellStyle name="60% - 强调文字颜色 2 2 4 3" xfId="73"/>
    <cellStyle name="常规 11 2 3 2" xfId="74"/>
    <cellStyle name="表标题 2 2 2" xfId="75"/>
    <cellStyle name="常规 2 2 2 2_2015财政决算公开" xfId="76"/>
    <cellStyle name="常规 33 3" xfId="77"/>
    <cellStyle name="40% - 强调文字颜色 3 7 2" xfId="78"/>
    <cellStyle name="后继超级链接 3 2" xfId="79"/>
    <cellStyle name="常规 12 2" xfId="80"/>
    <cellStyle name="60% - 强调文字颜色 3 2 4 3" xfId="81"/>
    <cellStyle name="千位分隔 2 2 8" xfId="82"/>
    <cellStyle name="霓付_laroux" xfId="83"/>
    <cellStyle name="小数 4" xfId="84"/>
    <cellStyle name="常规 50" xfId="85"/>
    <cellStyle name="标题 1 8" xfId="86"/>
    <cellStyle name="百分比 5 2 2 3" xfId="87"/>
    <cellStyle name="标题 1 2 4" xfId="88"/>
    <cellStyle name="常规 49" xfId="89"/>
    <cellStyle name="常规 54" xfId="90"/>
    <cellStyle name="输出 2 3 2 3" xfId="91"/>
    <cellStyle name="Norma,_laroux_4_营业在建 (2)_E21" xfId="92"/>
    <cellStyle name="标题 4 6" xfId="93"/>
    <cellStyle name="常规 4 2 2 2 5 2" xfId="94"/>
    <cellStyle name="标题 4 8" xfId="95"/>
    <cellStyle name="标题 3 2 3 2 2" xfId="96"/>
    <cellStyle name="标题 2 2 4" xfId="97"/>
    <cellStyle name="标题 2 8" xfId="98"/>
    <cellStyle name="百分比 4 2 4" xfId="99"/>
    <cellStyle name="汇总 6" xfId="100"/>
    <cellStyle name="常规 53" xfId="101"/>
    <cellStyle name="标题 5 3 2 2 2" xfId="102"/>
    <cellStyle name="Percent_laroux" xfId="103"/>
    <cellStyle name="no dec" xfId="104"/>
    <cellStyle name="no dec 2" xfId="105"/>
    <cellStyle name="60% - 着色 4 2" xfId="106"/>
    <cellStyle name="超级链接 4 2" xfId="107"/>
    <cellStyle name="Currency1" xfId="108"/>
    <cellStyle name="千分位_97-917" xfId="109"/>
    <cellStyle name="常规 33" xfId="110"/>
    <cellStyle name="常规 76" xfId="111"/>
    <cellStyle name="Comma [0]" xfId="112"/>
    <cellStyle name="常规 10" xfId="113"/>
    <cellStyle name="HEADING1" xfId="114"/>
    <cellStyle name="Currency_1995" xfId="115"/>
    <cellStyle name="Calc Currency (0) 2" xfId="116"/>
    <cellStyle name="comma zerodec 2" xfId="117"/>
    <cellStyle name="常规 65" xfId="118"/>
    <cellStyle name="常规 70" xfId="119"/>
    <cellStyle name="常规 66" xfId="120"/>
    <cellStyle name="常规 71" xfId="121"/>
    <cellStyle name="常规 67" xfId="122"/>
    <cellStyle name="常规 72" xfId="123"/>
    <cellStyle name="常规 14 6" xfId="124"/>
    <cellStyle name="Fixed 2" xfId="125"/>
    <cellStyle name="Header1" xfId="126"/>
    <cellStyle name="60% - 着色 1 2" xfId="127"/>
    <cellStyle name="60% - 着色 2 2" xfId="128"/>
    <cellStyle name="60% - 着色 3 2" xfId="129"/>
    <cellStyle name="Calc Currency (0)" xfId="130"/>
    <cellStyle name="Comma [0] 2" xfId="131"/>
    <cellStyle name="comma zerodec" xfId="132"/>
    <cellStyle name="Comma_1995" xfId="133"/>
    <cellStyle name="Currency [0]" xfId="134"/>
    <cellStyle name="Currency [0] 2" xfId="135"/>
    <cellStyle name="Currency1 2" xfId="136"/>
    <cellStyle name="Date" xfId="137"/>
    <cellStyle name="Date 2" xfId="138"/>
    <cellStyle name="Dollar (zero dec)" xfId="139"/>
    <cellStyle name="Dollar (zero dec) 2" xfId="140"/>
    <cellStyle name="Fixed" xfId="141"/>
    <cellStyle name="Header2" xfId="142"/>
    <cellStyle name="HEADING1 2" xfId="143"/>
    <cellStyle name="HEADING2" xfId="144"/>
    <cellStyle name="HEADING2 2" xfId="145"/>
    <cellStyle name="Normal_#10-Headcount" xfId="146"/>
    <cellStyle name="Total" xfId="147"/>
    <cellStyle name="Total 2" xfId="148"/>
    <cellStyle name="百分比 2" xfId="149"/>
    <cellStyle name="百分比 5" xfId="150"/>
    <cellStyle name="好_F00DC810C49E00C2E0430A3413167AE0" xfId="151"/>
    <cellStyle name="标题 10" xfId="152"/>
    <cellStyle name="常规 62" xfId="153"/>
    <cellStyle name="常规 63" xfId="154"/>
    <cellStyle name="烹拳_laroux" xfId="155"/>
    <cellStyle name="标题 3 8" xfId="156"/>
    <cellStyle name="常规 10 5" xfId="157"/>
    <cellStyle name="常规 69" xfId="158"/>
    <cellStyle name="常规 13" xfId="159"/>
    <cellStyle name="常规 4 2" xfId="160"/>
    <cellStyle name="霓付 [0]_laroux" xfId="161"/>
    <cellStyle name="常规 51" xfId="162"/>
    <cellStyle name="常规 55" xfId="163"/>
    <cellStyle name="常规 61" xfId="164"/>
    <cellStyle name="常规 59" xfId="165"/>
    <cellStyle name="常规 64" xfId="166"/>
    <cellStyle name="常规_2006年预算表" xfId="167"/>
    <cellStyle name="常规_2007年云南省向人大报送政府收支预算表格式编制过程表" xfId="168"/>
    <cellStyle name="普通_97-917" xfId="169"/>
    <cellStyle name="千分位[0]_BT (2)" xfId="170"/>
    <cellStyle name="强调文字颜色 3 2 5" xfId="171"/>
    <cellStyle name="强调文字颜色 6 2 5" xfId="172"/>
    <cellStyle name="钎霖_laroux" xfId="173"/>
    <cellStyle name="数字" xfId="174"/>
    <cellStyle name="未定义" xfId="175"/>
    <cellStyle name="未定义 2" xfId="176"/>
    <cellStyle name="着色 3 2" xfId="177"/>
    <cellStyle name="着色 4 2" xfId="178"/>
    <cellStyle name="注释 2 2 2 3" xfId="179"/>
  </cellStyles>
  <dxfs count="2">
    <dxf>
      <font>
        <b val="1"/>
        <i val="0"/>
      </font>
    </dxf>
    <dxf>
      <font>
        <b val="0"/>
        <color indexed="10"/>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
      <sheetName val="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zoomScale="85" zoomScaleNormal="85" workbookViewId="0">
      <selection activeCell="C32" sqref="A1:C32"/>
    </sheetView>
  </sheetViews>
  <sheetFormatPr defaultColWidth="9" defaultRowHeight="14.25" outlineLevelCol="7"/>
  <cols>
    <col min="1" max="1" width="4.375" style="318" customWidth="1"/>
    <col min="2" max="2" width="69.125" style="319" customWidth="1"/>
    <col min="3" max="3" width="11.325" style="318" customWidth="1"/>
    <col min="4" max="7" width="9" style="319"/>
    <col min="8" max="8" width="58.625" style="319" customWidth="1"/>
    <col min="9" max="16384" width="9" style="319"/>
  </cols>
  <sheetData>
    <row r="1" ht="20.25" customHeight="1" spans="1:3">
      <c r="A1" s="320"/>
      <c r="B1" s="320"/>
    </row>
    <row r="2" s="316" customFormat="1" ht="22.5" spans="1:3">
      <c r="A2" s="321" t="s">
        <v>0</v>
      </c>
      <c r="B2" s="321"/>
      <c r="C2" s="321"/>
    </row>
    <row r="3" spans="1:3">
      <c r="A3" s="322"/>
      <c r="B3" s="322"/>
    </row>
    <row r="4" ht="25.15" customHeight="1" spans="1:3">
      <c r="A4" s="323" t="s">
        <v>1</v>
      </c>
      <c r="B4" s="323"/>
      <c r="C4" s="324" t="s">
        <v>2</v>
      </c>
    </row>
    <row r="5" s="317" customFormat="1" ht="25.15" customHeight="1" spans="1:3">
      <c r="A5" s="325" t="s">
        <v>3</v>
      </c>
      <c r="B5" s="326" t="s">
        <v>4</v>
      </c>
      <c r="C5" s="327" t="s">
        <v>5</v>
      </c>
    </row>
    <row r="6" s="317" customFormat="1" ht="25.15" customHeight="1" spans="1:3">
      <c r="A6" s="325" t="s">
        <v>6</v>
      </c>
      <c r="B6" s="326" t="s">
        <v>7</v>
      </c>
      <c r="C6" s="327" t="s">
        <v>8</v>
      </c>
    </row>
    <row r="7" s="317" customFormat="1" ht="25.15" customHeight="1" spans="1:3">
      <c r="A7" s="325" t="s">
        <v>9</v>
      </c>
      <c r="B7" s="326" t="s">
        <v>10</v>
      </c>
      <c r="C7" s="327" t="s">
        <v>11</v>
      </c>
    </row>
    <row r="8" s="317" customFormat="1" ht="25.15" customHeight="1" spans="1:3">
      <c r="A8" s="325" t="s">
        <v>12</v>
      </c>
      <c r="B8" s="326" t="s">
        <v>13</v>
      </c>
      <c r="C8" s="327" t="s">
        <v>14</v>
      </c>
    </row>
    <row r="9" s="317" customFormat="1" ht="25.15" customHeight="1" spans="1:3">
      <c r="A9" s="325" t="s">
        <v>15</v>
      </c>
      <c r="B9" s="326" t="s">
        <v>16</v>
      </c>
      <c r="C9" s="327" t="s">
        <v>17</v>
      </c>
    </row>
    <row r="10" s="317" customFormat="1" ht="25.15" customHeight="1" spans="1:3">
      <c r="A10" s="325" t="s">
        <v>18</v>
      </c>
      <c r="B10" s="326" t="s">
        <v>19</v>
      </c>
      <c r="C10" s="327" t="s">
        <v>20</v>
      </c>
    </row>
    <row r="11" s="317" customFormat="1" ht="25.15" customHeight="1" spans="1:3">
      <c r="A11" s="325" t="s">
        <v>21</v>
      </c>
      <c r="B11" s="326" t="s">
        <v>22</v>
      </c>
      <c r="C11" s="327" t="s">
        <v>23</v>
      </c>
    </row>
    <row r="12" s="317" customFormat="1" ht="25.15" customHeight="1" spans="1:3">
      <c r="A12" s="325" t="s">
        <v>24</v>
      </c>
      <c r="B12" s="326" t="s">
        <v>25</v>
      </c>
      <c r="C12" s="327" t="s">
        <v>26</v>
      </c>
    </row>
    <row r="13" s="317" customFormat="1" ht="25.15" customHeight="1" spans="1:3">
      <c r="A13" s="325" t="s">
        <v>27</v>
      </c>
      <c r="B13" s="326" t="s">
        <v>28</v>
      </c>
      <c r="C13" s="327" t="s">
        <v>29</v>
      </c>
    </row>
    <row r="14" s="317" customFormat="1" ht="25.15" customHeight="1" spans="1:3">
      <c r="A14" s="325" t="s">
        <v>30</v>
      </c>
      <c r="B14" s="326" t="s">
        <v>31</v>
      </c>
      <c r="C14" s="327" t="s">
        <v>32</v>
      </c>
    </row>
    <row r="15" s="317" customFormat="1" ht="25.15" customHeight="1" spans="1:3">
      <c r="A15" s="325" t="s">
        <v>33</v>
      </c>
      <c r="B15" s="326" t="s">
        <v>34</v>
      </c>
      <c r="C15" s="327" t="s">
        <v>35</v>
      </c>
    </row>
    <row r="16" s="317" customFormat="1" ht="25.15" customHeight="1" spans="1:3">
      <c r="A16" s="325" t="s">
        <v>36</v>
      </c>
      <c r="B16" s="326" t="s">
        <v>37</v>
      </c>
      <c r="C16" s="327" t="s">
        <v>38</v>
      </c>
    </row>
    <row r="17" s="317" customFormat="1" ht="25.15" customHeight="1" spans="1:8">
      <c r="A17" s="325" t="s">
        <v>39</v>
      </c>
      <c r="B17" s="326" t="s">
        <v>40</v>
      </c>
      <c r="C17" s="327" t="s">
        <v>41</v>
      </c>
    </row>
    <row r="18" s="317" customFormat="1" ht="25.15" customHeight="1" spans="1:8">
      <c r="A18" s="325" t="s">
        <v>42</v>
      </c>
      <c r="B18" s="326" t="s">
        <v>43</v>
      </c>
      <c r="C18" s="327" t="s">
        <v>44</v>
      </c>
    </row>
    <row r="19" s="317" customFormat="1" ht="25.15" customHeight="1" spans="1:8">
      <c r="A19" s="325" t="s">
        <v>45</v>
      </c>
      <c r="B19" s="326" t="s">
        <v>46</v>
      </c>
      <c r="C19" s="327" t="s">
        <v>47</v>
      </c>
    </row>
    <row r="20" s="317" customFormat="1" ht="25.15" customHeight="1" spans="1:8">
      <c r="A20" s="325" t="s">
        <v>48</v>
      </c>
      <c r="B20" s="326" t="s">
        <v>49</v>
      </c>
      <c r="C20" s="327" t="s">
        <v>50</v>
      </c>
    </row>
    <row r="21" s="317" customFormat="1" ht="25.15" customHeight="1" spans="1:8">
      <c r="A21" s="325" t="s">
        <v>51</v>
      </c>
      <c r="B21" s="326" t="s">
        <v>52</v>
      </c>
      <c r="C21" s="327" t="s">
        <v>53</v>
      </c>
    </row>
    <row r="22" s="317" customFormat="1" ht="25.15" customHeight="1" spans="1:8">
      <c r="A22" s="325" t="s">
        <v>54</v>
      </c>
      <c r="B22" s="326" t="s">
        <v>55</v>
      </c>
      <c r="C22" s="327" t="s">
        <v>56</v>
      </c>
    </row>
    <row r="23" s="317" customFormat="1" ht="25.15" customHeight="1" spans="1:8">
      <c r="A23" s="325" t="s">
        <v>57</v>
      </c>
      <c r="B23" s="326" t="s">
        <v>58</v>
      </c>
      <c r="C23" s="327" t="s">
        <v>59</v>
      </c>
    </row>
    <row r="24" s="317" customFormat="1" ht="25.15" customHeight="1" spans="1:8">
      <c r="A24" s="325" t="s">
        <v>60</v>
      </c>
      <c r="B24" s="326" t="s">
        <v>61</v>
      </c>
      <c r="C24" s="327" t="s">
        <v>62</v>
      </c>
    </row>
    <row r="25" s="317" customFormat="1" ht="25.15" customHeight="1" spans="1:8">
      <c r="A25" s="325" t="s">
        <v>63</v>
      </c>
      <c r="B25" s="326" t="s">
        <v>64</v>
      </c>
      <c r="C25" s="327" t="s">
        <v>65</v>
      </c>
    </row>
    <row r="26" s="317" customFormat="1" ht="25.15" customHeight="1" spans="1:8">
      <c r="A26" s="325" t="s">
        <v>66</v>
      </c>
      <c r="B26" s="326" t="s">
        <v>67</v>
      </c>
      <c r="C26" s="327" t="s">
        <v>68</v>
      </c>
    </row>
    <row r="27" s="317" customFormat="1" ht="25.15" customHeight="1" spans="1:8">
      <c r="A27" s="325" t="s">
        <v>69</v>
      </c>
      <c r="B27" s="326" t="s">
        <v>70</v>
      </c>
      <c r="C27" s="327" t="s">
        <v>71</v>
      </c>
    </row>
    <row r="28" ht="25.15" customHeight="1" spans="1:8">
      <c r="A28" s="323" t="s">
        <v>72</v>
      </c>
      <c r="B28" s="323"/>
      <c r="C28" s="327"/>
      <c r="G28" s="328"/>
      <c r="H28" s="328"/>
    </row>
    <row r="29" ht="25.15" customHeight="1" spans="1:8">
      <c r="A29" s="325" t="s">
        <v>3</v>
      </c>
      <c r="B29" s="329" t="s">
        <v>73</v>
      </c>
      <c r="C29" s="327" t="s">
        <v>74</v>
      </c>
      <c r="G29" s="328"/>
      <c r="H29" s="328"/>
    </row>
    <row r="30" ht="25.15" customHeight="1" spans="1:8">
      <c r="A30" s="325" t="s">
        <v>6</v>
      </c>
      <c r="B30" s="329" t="s">
        <v>75</v>
      </c>
      <c r="C30" s="327" t="s">
        <v>76</v>
      </c>
      <c r="G30" s="328"/>
      <c r="H30" s="328"/>
    </row>
    <row r="31" ht="25.15" customHeight="1" spans="1:8">
      <c r="A31" s="325" t="s">
        <v>9</v>
      </c>
      <c r="B31" s="329" t="s">
        <v>77</v>
      </c>
      <c r="C31" s="327" t="s">
        <v>78</v>
      </c>
      <c r="G31" s="328"/>
      <c r="H31" s="328"/>
    </row>
    <row r="32" ht="25.15" customHeight="1" spans="1:8">
      <c r="A32" s="325" t="s">
        <v>12</v>
      </c>
      <c r="B32" s="329" t="s">
        <v>79</v>
      </c>
      <c r="C32" s="327" t="s">
        <v>80</v>
      </c>
      <c r="G32" s="328"/>
      <c r="H32" s="328"/>
    </row>
    <row r="33" ht="25.15" hidden="1" customHeight="1" spans="1:8">
      <c r="A33" s="323" t="s">
        <v>81</v>
      </c>
      <c r="B33" s="323"/>
      <c r="C33" s="327"/>
      <c r="G33" s="328"/>
      <c r="H33" s="328"/>
    </row>
    <row r="34" ht="25.15" hidden="1" customHeight="1" spans="1:8">
      <c r="A34" s="325" t="s">
        <v>3</v>
      </c>
      <c r="B34" s="329" t="s">
        <v>82</v>
      </c>
      <c r="C34" s="327" t="s">
        <v>83</v>
      </c>
      <c r="G34" s="328"/>
      <c r="H34" s="328"/>
    </row>
  </sheetData>
  <mergeCells count="6">
    <mergeCell ref="A1:B1"/>
    <mergeCell ref="A2:C2"/>
    <mergeCell ref="A3:B3"/>
    <mergeCell ref="A4:B4"/>
    <mergeCell ref="A28:B28"/>
    <mergeCell ref="A33:B33"/>
  </mergeCells>
  <printOptions horizontalCentered="1"/>
  <pageMargins left="0.707638888888889" right="0.707638888888889" top="0.747916666666667" bottom="0.747916666666667" header="0.313888888888889" footer="0.313888888888889"/>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tabSelected="1" workbookViewId="0">
      <selection activeCell="J3" sqref="J3"/>
    </sheetView>
  </sheetViews>
  <sheetFormatPr defaultColWidth="8.625" defaultRowHeight="14.25" outlineLevelCol="3"/>
  <cols>
    <col min="1" max="1" width="43.125" style="188" customWidth="1"/>
    <col min="2" max="2" width="13" style="188" customWidth="1"/>
    <col min="3" max="3" width="13.5" style="188" customWidth="1"/>
    <col min="4" max="4" width="16" style="188" customWidth="1"/>
    <col min="5" max="16384" width="8.625" style="188"/>
  </cols>
  <sheetData>
    <row r="1" ht="22.35" customHeight="1" spans="1:4">
      <c r="A1" s="189" t="s">
        <v>29</v>
      </c>
      <c r="B1" s="190"/>
      <c r="C1" s="190"/>
      <c r="D1" s="190"/>
    </row>
    <row r="2" ht="20.25" spans="1:4">
      <c r="A2" s="191" t="s">
        <v>28</v>
      </c>
      <c r="B2" s="191"/>
      <c r="C2" s="191"/>
      <c r="D2" s="191"/>
    </row>
    <row r="3" spans="1:4">
      <c r="A3" s="192" t="s">
        <v>84</v>
      </c>
      <c r="B3" s="192"/>
      <c r="C3" s="192"/>
      <c r="D3" s="192"/>
    </row>
    <row r="4" ht="48" customHeight="1" spans="1:4">
      <c r="A4" s="193" t="s">
        <v>752</v>
      </c>
      <c r="B4" s="177" t="s">
        <v>86</v>
      </c>
      <c r="C4" s="194" t="s">
        <v>87</v>
      </c>
      <c r="D4" s="66" t="s">
        <v>88</v>
      </c>
    </row>
    <row r="5" ht="24.6" customHeight="1" spans="1:4">
      <c r="A5" s="195" t="s">
        <v>855</v>
      </c>
      <c r="B5" s="196">
        <f>B6+B7+B8</f>
        <v>4047</v>
      </c>
      <c r="C5" s="197">
        <f>C6+C7+C8</f>
        <v>4386</v>
      </c>
      <c r="D5" s="198">
        <f t="shared" ref="D5:D10" si="0">B5/C5</f>
        <v>0.9227</v>
      </c>
    </row>
    <row r="6" ht="32.45" customHeight="1" spans="1:4">
      <c r="A6" s="199" t="s">
        <v>856</v>
      </c>
      <c r="B6" s="196">
        <v>331</v>
      </c>
      <c r="C6" s="197">
        <v>331</v>
      </c>
      <c r="D6" s="198">
        <f t="shared" si="0"/>
        <v>1</v>
      </c>
    </row>
    <row r="7" ht="32.45" customHeight="1" spans="1:4">
      <c r="A7" s="199" t="s">
        <v>857</v>
      </c>
      <c r="B7" s="196">
        <v>743</v>
      </c>
      <c r="C7" s="197">
        <v>775</v>
      </c>
      <c r="D7" s="198">
        <f t="shared" si="0"/>
        <v>0.9587</v>
      </c>
    </row>
    <row r="8" ht="32.45" customHeight="1" spans="1:4">
      <c r="A8" s="199" t="s">
        <v>858</v>
      </c>
      <c r="B8" s="196">
        <f>B9+B10</f>
        <v>2973</v>
      </c>
      <c r="C8" s="197">
        <f>C9+C10</f>
        <v>3280</v>
      </c>
      <c r="D8" s="198">
        <f t="shared" si="0"/>
        <v>0.9064</v>
      </c>
    </row>
    <row r="9" ht="32.45" customHeight="1" spans="1:4">
      <c r="A9" s="200" t="s">
        <v>859</v>
      </c>
      <c r="B9" s="201">
        <v>2022</v>
      </c>
      <c r="C9" s="202">
        <v>2301</v>
      </c>
      <c r="D9" s="198">
        <f t="shared" si="0"/>
        <v>0.8787</v>
      </c>
    </row>
    <row r="10" ht="32.45" customHeight="1" spans="1:4">
      <c r="A10" s="200" t="s">
        <v>860</v>
      </c>
      <c r="B10" s="201">
        <v>951</v>
      </c>
      <c r="C10" s="202">
        <v>979</v>
      </c>
      <c r="D10" s="198">
        <f t="shared" si="0"/>
        <v>0.9714</v>
      </c>
    </row>
    <row r="12" ht="15.6" customHeight="1" spans="1:4">
      <c r="A12" s="203" t="s">
        <v>861</v>
      </c>
    </row>
    <row r="13" ht="100.5" customHeight="1" spans="1:4">
      <c r="A13" s="204" t="s">
        <v>862</v>
      </c>
      <c r="B13" s="204"/>
      <c r="C13" s="204"/>
      <c r="D13" s="204"/>
    </row>
    <row r="14" ht="91" customHeight="1" spans="1:4">
      <c r="A14" s="205" t="s">
        <v>863</v>
      </c>
      <c r="B14" s="205"/>
      <c r="C14" s="205"/>
      <c r="D14" s="205"/>
    </row>
    <row r="15" spans="1:4">
      <c r="A15" s="206"/>
      <c r="B15" s="206"/>
      <c r="C15" s="206"/>
      <c r="D15" s="206"/>
    </row>
    <row r="16" spans="1:4">
      <c r="A16" s="207"/>
      <c r="B16" s="207"/>
      <c r="C16" s="207"/>
      <c r="D16" s="207"/>
    </row>
    <row r="17" spans="1:4">
      <c r="A17" s="207"/>
      <c r="B17" s="207"/>
      <c r="C17" s="207"/>
      <c r="D17" s="207"/>
    </row>
  </sheetData>
  <mergeCells count="4">
    <mergeCell ref="A2:D2"/>
    <mergeCell ref="A3:D3"/>
    <mergeCell ref="A13:D13"/>
    <mergeCell ref="A14:D14"/>
  </mergeCells>
  <pageMargins left="0.707638888888889" right="0.707638888888889" top="0.747916666666667" bottom="0.747916666666667" header="0.313888888888889" footer="0.313888888888889"/>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D28" sqref="A1:D28"/>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6">
      <c r="A1" s="18" t="s">
        <v>32</v>
      </c>
    </row>
    <row r="2" ht="27" customHeight="1" spans="1:6">
      <c r="A2" s="124" t="s">
        <v>31</v>
      </c>
      <c r="B2" s="124"/>
      <c r="C2" s="124"/>
      <c r="D2" s="124"/>
    </row>
    <row r="3" spans="1:6">
      <c r="A3" s="125"/>
      <c r="B3" s="126"/>
      <c r="C3" s="126"/>
      <c r="D3" s="176" t="s">
        <v>751</v>
      </c>
    </row>
    <row r="4" ht="46.15" customHeight="1" spans="1:6">
      <c r="A4" s="140" t="s">
        <v>864</v>
      </c>
      <c r="B4" s="177" t="s">
        <v>86</v>
      </c>
      <c r="C4" s="66" t="s">
        <v>87</v>
      </c>
      <c r="D4" s="66" t="s">
        <v>88</v>
      </c>
    </row>
    <row r="5" ht="18.75" customHeight="1" spans="1:6">
      <c r="A5" s="178" t="s">
        <v>865</v>
      </c>
      <c r="B5" s="186">
        <f>B6</f>
        <v>2562857</v>
      </c>
      <c r="C5" s="179">
        <f>C6</f>
        <v>1333343</v>
      </c>
      <c r="D5" s="67">
        <f>B5/C5</f>
        <v>1.9221</v>
      </c>
    </row>
    <row r="6" ht="18.75" customHeight="1" spans="1:6">
      <c r="A6" s="141" t="s">
        <v>866</v>
      </c>
      <c r="B6" s="186">
        <f>SUM(B7:B19)</f>
        <v>2562857</v>
      </c>
      <c r="C6" s="179">
        <f>SUM(C7:C19)</f>
        <v>1333343</v>
      </c>
      <c r="D6" s="67">
        <f t="shared" ref="D6:D28" si="0">B6/C6</f>
        <v>1.9221</v>
      </c>
    </row>
    <row r="7" ht="17.45" customHeight="1" spans="1:6">
      <c r="A7" s="180" t="s">
        <v>867</v>
      </c>
      <c r="B7" s="187"/>
      <c r="C7" s="182"/>
      <c r="D7" s="67"/>
    </row>
    <row r="8" ht="17.45" customHeight="1" spans="1:6">
      <c r="A8" s="180" t="s">
        <v>868</v>
      </c>
      <c r="B8" s="187"/>
      <c r="C8" s="182"/>
      <c r="D8" s="67"/>
    </row>
    <row r="9" ht="17.45" customHeight="1" spans="1:6">
      <c r="A9" s="180" t="s">
        <v>869</v>
      </c>
      <c r="B9" s="187">
        <v>7500</v>
      </c>
      <c r="C9" s="182">
        <v>51600</v>
      </c>
      <c r="D9" s="67">
        <f t="shared" si="0"/>
        <v>0.1453</v>
      </c>
      <c r="F9" s="183"/>
    </row>
    <row r="10" ht="17.45" customHeight="1" spans="1:6">
      <c r="A10" s="180" t="s">
        <v>870</v>
      </c>
      <c r="B10" s="187">
        <v>1771</v>
      </c>
      <c r="C10" s="182">
        <v>2749</v>
      </c>
      <c r="D10" s="67">
        <f t="shared" si="0"/>
        <v>0.6442</v>
      </c>
    </row>
    <row r="11" ht="17.45" customHeight="1" spans="1:6">
      <c r="A11" s="180" t="s">
        <v>871</v>
      </c>
      <c r="B11" s="187">
        <v>2521920</v>
      </c>
      <c r="C11" s="182">
        <v>1236557</v>
      </c>
      <c r="D11" s="67">
        <f t="shared" si="0"/>
        <v>2.0395</v>
      </c>
    </row>
    <row r="12" ht="17.45" customHeight="1" spans="1:6">
      <c r="A12" s="180" t="s">
        <v>872</v>
      </c>
      <c r="B12" s="187"/>
      <c r="C12" s="182"/>
      <c r="D12" s="67"/>
    </row>
    <row r="13" ht="17.45" customHeight="1" spans="1:6">
      <c r="A13" s="180" t="s">
        <v>873</v>
      </c>
      <c r="B13" s="187">
        <v>6720</v>
      </c>
      <c r="C13" s="182">
        <v>7561</v>
      </c>
      <c r="D13" s="67">
        <f t="shared" si="0"/>
        <v>0.8888</v>
      </c>
    </row>
    <row r="14" ht="17.45" customHeight="1" spans="1:6">
      <c r="A14" s="180" t="s">
        <v>874</v>
      </c>
      <c r="B14" s="187">
        <v>15100</v>
      </c>
      <c r="C14" s="182">
        <v>13000</v>
      </c>
      <c r="D14" s="67">
        <f t="shared" si="0"/>
        <v>1.1615</v>
      </c>
    </row>
    <row r="15" ht="17.45" customHeight="1" spans="1:6">
      <c r="A15" s="180" t="s">
        <v>875</v>
      </c>
      <c r="B15" s="187"/>
      <c r="C15" s="182"/>
      <c r="D15" s="67"/>
    </row>
    <row r="16" ht="17.45" customHeight="1" spans="1:6">
      <c r="A16" s="180" t="s">
        <v>876</v>
      </c>
      <c r="B16" s="187"/>
      <c r="C16" s="182"/>
      <c r="D16" s="67"/>
    </row>
    <row r="17" ht="17.45" customHeight="1" spans="1:4">
      <c r="A17" s="180" t="s">
        <v>877</v>
      </c>
      <c r="B17" s="187">
        <v>9846</v>
      </c>
      <c r="C17" s="182">
        <v>9232</v>
      </c>
      <c r="D17" s="67">
        <f t="shared" si="0"/>
        <v>1.0665</v>
      </c>
    </row>
    <row r="18" ht="17.45" customHeight="1" spans="1:4">
      <c r="A18" s="180" t="s">
        <v>878</v>
      </c>
      <c r="B18" s="187"/>
      <c r="C18" s="182"/>
      <c r="D18" s="67"/>
    </row>
    <row r="19" ht="17.45" customHeight="1" spans="1:4">
      <c r="A19" s="180" t="s">
        <v>879</v>
      </c>
      <c r="B19" s="187"/>
      <c r="C19" s="182">
        <f>12644</f>
        <v>12644</v>
      </c>
      <c r="D19" s="67">
        <f t="shared" si="0"/>
        <v>0</v>
      </c>
    </row>
    <row r="20" ht="17.45" customHeight="1" spans="1:4">
      <c r="A20" s="140" t="s">
        <v>880</v>
      </c>
      <c r="B20" s="187">
        <f>B5</f>
        <v>2562857</v>
      </c>
      <c r="C20" s="182">
        <f>SUM(C7:C19)</f>
        <v>1333343</v>
      </c>
      <c r="D20" s="67">
        <f t="shared" si="0"/>
        <v>1.9221</v>
      </c>
    </row>
    <row r="21" ht="17.45" customHeight="1" spans="1:4">
      <c r="A21" s="130" t="s">
        <v>881</v>
      </c>
      <c r="B21" s="187"/>
      <c r="C21" s="182"/>
      <c r="D21" s="67"/>
    </row>
    <row r="22" ht="17.45" customHeight="1" spans="1:4">
      <c r="A22" s="130" t="s">
        <v>882</v>
      </c>
      <c r="B22" s="187">
        <f>B25</f>
        <v>7727</v>
      </c>
      <c r="C22" s="187">
        <f>C25</f>
        <v>98199</v>
      </c>
      <c r="D22" s="67">
        <f t="shared" si="0"/>
        <v>0.0787</v>
      </c>
    </row>
    <row r="23" ht="17.45" customHeight="1" spans="1:4">
      <c r="A23" s="141" t="s">
        <v>883</v>
      </c>
      <c r="B23" s="187"/>
      <c r="C23" s="182"/>
      <c r="D23" s="67"/>
    </row>
    <row r="24" ht="17.45" customHeight="1" spans="1:4">
      <c r="A24" s="141" t="s">
        <v>884</v>
      </c>
      <c r="B24" s="187"/>
      <c r="C24" s="182"/>
      <c r="D24" s="67"/>
    </row>
    <row r="25" ht="17.45" customHeight="1" spans="1:4">
      <c r="A25" s="141" t="s">
        <v>885</v>
      </c>
      <c r="B25" s="187">
        <v>7727</v>
      </c>
      <c r="C25" s="182">
        <v>98199</v>
      </c>
      <c r="D25" s="67">
        <f t="shared" si="0"/>
        <v>0.0787</v>
      </c>
    </row>
    <row r="26" ht="17.45" customHeight="1" spans="1:4">
      <c r="A26" s="132" t="s">
        <v>886</v>
      </c>
      <c r="B26" s="187"/>
      <c r="C26" s="182"/>
      <c r="D26" s="67"/>
    </row>
    <row r="27" ht="17.45" customHeight="1" spans="1:4">
      <c r="A27" s="132" t="s">
        <v>887</v>
      </c>
      <c r="B27" s="187"/>
      <c r="C27" s="182"/>
      <c r="D27" s="67"/>
    </row>
    <row r="28" ht="17.45" customHeight="1" spans="1:4">
      <c r="A28" s="140" t="s">
        <v>128</v>
      </c>
      <c r="B28" s="187">
        <f>SUM(B20:B22)</f>
        <v>2570584</v>
      </c>
      <c r="C28" s="187">
        <f>SUM(C20:C22)</f>
        <v>1431542</v>
      </c>
      <c r="D28" s="67">
        <f t="shared" si="0"/>
        <v>1.7957</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D24" sqref="A1:D24"/>
    </sheetView>
  </sheetViews>
  <sheetFormatPr defaultColWidth="9" defaultRowHeight="14.25" outlineLevelCol="5"/>
  <cols>
    <col min="1" max="1" width="34.5" customWidth="1"/>
    <col min="2" max="3" width="14" customWidth="1"/>
    <col min="4" max="4" width="19.125" style="184" customWidth="1"/>
  </cols>
  <sheetData>
    <row r="1" spans="1:6">
      <c r="A1" s="18" t="s">
        <v>35</v>
      </c>
    </row>
    <row r="2" ht="20.25" spans="1:6">
      <c r="A2" s="124" t="s">
        <v>34</v>
      </c>
      <c r="B2" s="124"/>
      <c r="C2" s="124"/>
      <c r="D2" s="160"/>
    </row>
    <row r="3" spans="1:6">
      <c r="A3" s="125"/>
      <c r="B3" s="126"/>
      <c r="C3" s="126"/>
      <c r="D3" s="185" t="s">
        <v>751</v>
      </c>
    </row>
    <row r="4" ht="45.6" customHeight="1" spans="1:6">
      <c r="A4" s="148" t="s">
        <v>864</v>
      </c>
      <c r="B4" s="148" t="s">
        <v>86</v>
      </c>
      <c r="C4" s="66" t="s">
        <v>87</v>
      </c>
      <c r="D4" s="67" t="s">
        <v>88</v>
      </c>
    </row>
    <row r="5" ht="19.9" customHeight="1" spans="1:6">
      <c r="A5" s="132" t="s">
        <v>888</v>
      </c>
      <c r="B5" s="158"/>
      <c r="C5" s="169"/>
      <c r="D5" s="143"/>
    </row>
    <row r="6" ht="19.9" customHeight="1" spans="1:6">
      <c r="A6" s="132" t="s">
        <v>889</v>
      </c>
      <c r="B6" s="158"/>
      <c r="C6" s="169"/>
      <c r="D6" s="143"/>
    </row>
    <row r="7" ht="19.9" customHeight="1" spans="1:6">
      <c r="A7" s="132" t="s">
        <v>890</v>
      </c>
      <c r="B7" s="158"/>
      <c r="C7" s="169"/>
      <c r="D7" s="143"/>
    </row>
    <row r="8" ht="19.9" customHeight="1" spans="1:6">
      <c r="A8" s="132" t="s">
        <v>891</v>
      </c>
      <c r="B8" s="158">
        <v>2288754</v>
      </c>
      <c r="C8" s="169">
        <v>1356363</v>
      </c>
      <c r="D8" s="143">
        <f>B8/C8</f>
        <v>1.6874</v>
      </c>
    </row>
    <row r="9" ht="19.9" customHeight="1" spans="1:6">
      <c r="A9" s="132" t="s">
        <v>892</v>
      </c>
      <c r="B9" s="158"/>
      <c r="C9" s="169"/>
      <c r="D9" s="143"/>
      <c r="F9" s="183"/>
    </row>
    <row r="10" ht="19.9" customHeight="1" spans="1:6">
      <c r="A10" s="132" t="s">
        <v>893</v>
      </c>
      <c r="B10" s="158"/>
      <c r="C10" s="169"/>
      <c r="D10" s="143"/>
    </row>
    <row r="11" ht="19.9" customHeight="1" spans="1:6">
      <c r="A11" s="132" t="s">
        <v>894</v>
      </c>
      <c r="B11" s="158"/>
      <c r="C11" s="169"/>
      <c r="D11" s="143"/>
    </row>
    <row r="12" ht="19.9" customHeight="1" spans="1:6">
      <c r="A12" s="132" t="s">
        <v>895</v>
      </c>
      <c r="B12" s="158"/>
      <c r="C12" s="169"/>
      <c r="D12" s="143"/>
    </row>
    <row r="13" ht="19.9" customHeight="1" spans="1:6">
      <c r="A13" s="132" t="s">
        <v>896</v>
      </c>
      <c r="B13" s="158">
        <v>79638</v>
      </c>
      <c r="C13" s="169">
        <v>7561</v>
      </c>
      <c r="D13" s="143">
        <f t="shared" ref="D13:D16" si="0">B13/C13</f>
        <v>10.5327</v>
      </c>
    </row>
    <row r="14" ht="19.9" customHeight="1" spans="1:6">
      <c r="A14" s="132" t="s">
        <v>897</v>
      </c>
      <c r="B14" s="158">
        <v>200842</v>
      </c>
      <c r="C14" s="169">
        <v>66928</v>
      </c>
      <c r="D14" s="143">
        <f t="shared" si="0"/>
        <v>3.0009</v>
      </c>
    </row>
    <row r="15" ht="19.9" customHeight="1" spans="1:6">
      <c r="A15" s="132" t="s">
        <v>898</v>
      </c>
      <c r="B15" s="158">
        <v>1350</v>
      </c>
      <c r="C15" s="169">
        <v>690</v>
      </c>
      <c r="D15" s="143">
        <f t="shared" si="0"/>
        <v>1.9565</v>
      </c>
    </row>
    <row r="16" ht="19.9" customHeight="1" spans="1:6">
      <c r="A16" s="140" t="s">
        <v>899</v>
      </c>
      <c r="B16" s="158">
        <v>2570584</v>
      </c>
      <c r="C16" s="169">
        <f>SUM(C5:C15)</f>
        <v>1431542</v>
      </c>
      <c r="D16" s="143">
        <f t="shared" si="0"/>
        <v>1.7957</v>
      </c>
    </row>
    <row r="17" ht="19.9" customHeight="1" spans="1:4">
      <c r="A17" s="130" t="s">
        <v>155</v>
      </c>
      <c r="B17" s="158"/>
      <c r="C17" s="169"/>
      <c r="D17" s="143"/>
    </row>
    <row r="18" ht="19.9" customHeight="1" spans="1:4">
      <c r="A18" s="130" t="s">
        <v>156</v>
      </c>
      <c r="B18" s="158"/>
      <c r="C18" s="169"/>
      <c r="D18" s="143"/>
    </row>
    <row r="19" ht="19.9" customHeight="1" spans="1:4">
      <c r="A19" s="173" t="s">
        <v>900</v>
      </c>
      <c r="B19" s="158"/>
      <c r="C19" s="169"/>
      <c r="D19" s="143"/>
    </row>
    <row r="20" ht="19.9" customHeight="1" spans="1:4">
      <c r="A20" s="173" t="s">
        <v>901</v>
      </c>
      <c r="B20" s="158"/>
      <c r="C20" s="169"/>
      <c r="D20" s="143"/>
    </row>
    <row r="21" ht="19.9" customHeight="1" spans="1:4">
      <c r="A21" s="173" t="s">
        <v>743</v>
      </c>
      <c r="B21" s="158"/>
      <c r="C21" s="169"/>
      <c r="D21" s="143"/>
    </row>
    <row r="22" ht="19.9" customHeight="1" spans="1:4">
      <c r="A22" s="173" t="s">
        <v>902</v>
      </c>
      <c r="B22" s="158"/>
      <c r="C22" s="169"/>
      <c r="D22" s="143"/>
    </row>
    <row r="23" ht="19.9" customHeight="1" spans="1:4">
      <c r="A23" s="173" t="s">
        <v>903</v>
      </c>
      <c r="B23" s="158"/>
      <c r="C23" s="169"/>
      <c r="D23" s="143"/>
    </row>
    <row r="24" ht="19.9" customHeight="1" spans="1:4">
      <c r="A24" s="140" t="s">
        <v>170</v>
      </c>
      <c r="B24" s="158">
        <v>2570584</v>
      </c>
      <c r="C24" s="169">
        <f>C16</f>
        <v>1431542</v>
      </c>
      <c r="D24" s="143">
        <f>B24/C24</f>
        <v>1.7957</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D28" sqref="A1:D28"/>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6">
      <c r="A1" s="18" t="s">
        <v>38</v>
      </c>
    </row>
    <row r="2" ht="27" customHeight="1" spans="1:6">
      <c r="A2" s="124" t="s">
        <v>37</v>
      </c>
      <c r="B2" s="124"/>
      <c r="C2" s="124"/>
      <c r="D2" s="124"/>
    </row>
    <row r="3" spans="1:6">
      <c r="A3" s="125"/>
      <c r="B3" s="126"/>
      <c r="C3" s="126"/>
      <c r="D3" s="176" t="s">
        <v>751</v>
      </c>
    </row>
    <row r="4" ht="46.15" customHeight="1" spans="1:6">
      <c r="A4" s="140" t="s">
        <v>864</v>
      </c>
      <c r="B4" s="177" t="s">
        <v>86</v>
      </c>
      <c r="C4" s="66" t="s">
        <v>87</v>
      </c>
      <c r="D4" s="66" t="s">
        <v>88</v>
      </c>
    </row>
    <row r="5" ht="18.75" customHeight="1" spans="1:6">
      <c r="A5" s="178" t="s">
        <v>865</v>
      </c>
      <c r="B5" s="179">
        <f>B6</f>
        <v>1475986</v>
      </c>
      <c r="C5" s="179">
        <f>C6</f>
        <v>1090627</v>
      </c>
      <c r="D5" s="67">
        <f>B5/C5</f>
        <v>1.3533</v>
      </c>
    </row>
    <row r="6" ht="18.75" customHeight="1" spans="1:6">
      <c r="A6" s="141" t="s">
        <v>866</v>
      </c>
      <c r="B6" s="179">
        <f>SUM(B7:B19)</f>
        <v>1475986</v>
      </c>
      <c r="C6" s="179">
        <f>SUM(C7:C19)</f>
        <v>1090627</v>
      </c>
      <c r="D6" s="67">
        <f>B6/C6</f>
        <v>1.3533</v>
      </c>
    </row>
    <row r="7" ht="17.45" customHeight="1" spans="1:6">
      <c r="A7" s="180" t="s">
        <v>867</v>
      </c>
      <c r="B7" s="181"/>
      <c r="C7" s="182"/>
      <c r="D7" s="67"/>
    </row>
    <row r="8" ht="17.45" customHeight="1" spans="1:6">
      <c r="A8" s="180" t="s">
        <v>868</v>
      </c>
      <c r="B8" s="181"/>
      <c r="C8" s="182"/>
      <c r="D8" s="67"/>
    </row>
    <row r="9" ht="17.45" customHeight="1" spans="1:6">
      <c r="A9" s="180" t="s">
        <v>869</v>
      </c>
      <c r="B9" s="181"/>
      <c r="C9" s="169">
        <v>43600</v>
      </c>
      <c r="D9" s="67">
        <f>B9/C9</f>
        <v>0</v>
      </c>
      <c r="F9" s="183"/>
    </row>
    <row r="10" ht="17.45" customHeight="1" spans="1:6">
      <c r="A10" s="180" t="s">
        <v>870</v>
      </c>
      <c r="B10" s="132"/>
      <c r="C10" s="169">
        <v>1000</v>
      </c>
      <c r="D10" s="67">
        <f>B10/C10</f>
        <v>0</v>
      </c>
    </row>
    <row r="11" ht="17.45" customHeight="1" spans="1:6">
      <c r="A11" s="180" t="s">
        <v>871</v>
      </c>
      <c r="B11" s="132">
        <v>1450000</v>
      </c>
      <c r="C11" s="169">
        <v>1021900</v>
      </c>
      <c r="D11" s="67">
        <f>B11/C11</f>
        <v>1.4189</v>
      </c>
    </row>
    <row r="12" ht="17.45" customHeight="1" spans="1:6">
      <c r="A12" s="180" t="s">
        <v>872</v>
      </c>
      <c r="B12" s="132"/>
      <c r="C12" s="169"/>
      <c r="D12" s="67"/>
    </row>
    <row r="13" ht="17.45" customHeight="1" spans="1:6">
      <c r="A13" s="180" t="s">
        <v>873</v>
      </c>
      <c r="B13" s="132">
        <v>6120</v>
      </c>
      <c r="C13" s="169">
        <v>6800</v>
      </c>
      <c r="D13" s="67">
        <f>B13/C13</f>
        <v>0.9</v>
      </c>
    </row>
    <row r="14" ht="17.45" customHeight="1" spans="1:6">
      <c r="A14" s="180" t="s">
        <v>874</v>
      </c>
      <c r="B14" s="132">
        <v>12000</v>
      </c>
      <c r="C14" s="169">
        <v>10000</v>
      </c>
      <c r="D14" s="67">
        <f>B14/C14</f>
        <v>1.2</v>
      </c>
    </row>
    <row r="15" ht="17.45" customHeight="1" spans="1:6">
      <c r="A15" s="180" t="s">
        <v>875</v>
      </c>
      <c r="B15" s="132"/>
      <c r="C15" s="169"/>
      <c r="D15" s="67"/>
    </row>
    <row r="16" ht="17.45" customHeight="1" spans="1:6">
      <c r="A16" s="180" t="s">
        <v>876</v>
      </c>
      <c r="B16" s="132"/>
      <c r="C16" s="169"/>
      <c r="D16" s="67"/>
    </row>
    <row r="17" ht="17.45" customHeight="1" spans="1:4">
      <c r="A17" s="180" t="s">
        <v>877</v>
      </c>
      <c r="B17" s="132">
        <v>7866</v>
      </c>
      <c r="C17" s="169">
        <v>7327</v>
      </c>
      <c r="D17" s="67">
        <f t="shared" ref="D17:D22" si="0">B17/C17</f>
        <v>1.0736</v>
      </c>
    </row>
    <row r="18" ht="17.45" customHeight="1" spans="1:4">
      <c r="A18" s="180" t="s">
        <v>878</v>
      </c>
      <c r="B18" s="132"/>
      <c r="C18" s="169"/>
      <c r="D18" s="67"/>
    </row>
    <row r="19" ht="17.45" customHeight="1" spans="1:4">
      <c r="A19" s="180" t="s">
        <v>879</v>
      </c>
      <c r="B19" s="132"/>
      <c r="C19" s="169"/>
      <c r="D19" s="67"/>
    </row>
    <row r="20" ht="17.45" customHeight="1" spans="1:4">
      <c r="A20" s="140" t="s">
        <v>880</v>
      </c>
      <c r="B20" s="169">
        <f>B5</f>
        <v>1475986</v>
      </c>
      <c r="C20" s="169">
        <f>C5</f>
        <v>1090627</v>
      </c>
      <c r="D20" s="67">
        <f t="shared" si="0"/>
        <v>1.3533</v>
      </c>
    </row>
    <row r="21" ht="17.45" customHeight="1" spans="1:4">
      <c r="A21" s="130" t="s">
        <v>881</v>
      </c>
      <c r="B21" s="158"/>
      <c r="C21" s="169"/>
      <c r="D21" s="67"/>
    </row>
    <row r="22" ht="17.45" customHeight="1" spans="1:4">
      <c r="A22" s="130" t="s">
        <v>882</v>
      </c>
      <c r="B22" s="158">
        <v>4000</v>
      </c>
      <c r="C22" s="169">
        <v>94280</v>
      </c>
      <c r="D22" s="67">
        <f t="shared" si="0"/>
        <v>0.0424</v>
      </c>
    </row>
    <row r="23" ht="17.45" customHeight="1" spans="1:4">
      <c r="A23" s="141" t="s">
        <v>883</v>
      </c>
      <c r="B23" s="158"/>
      <c r="C23" s="169"/>
      <c r="D23" s="67"/>
    </row>
    <row r="24" ht="17.45" customHeight="1" spans="1:4">
      <c r="A24" s="141" t="s">
        <v>884</v>
      </c>
      <c r="B24" s="158"/>
      <c r="C24" s="169"/>
      <c r="D24" s="67"/>
    </row>
    <row r="25" ht="17.45" customHeight="1" spans="1:4">
      <c r="A25" s="141" t="s">
        <v>885</v>
      </c>
      <c r="B25" s="158">
        <v>4000</v>
      </c>
      <c r="C25" s="169">
        <v>94280</v>
      </c>
      <c r="D25" s="67">
        <f>B25/C25</f>
        <v>0.0424</v>
      </c>
    </row>
    <row r="26" ht="17.45" customHeight="1" spans="1:4">
      <c r="A26" s="132" t="s">
        <v>886</v>
      </c>
      <c r="B26" s="158"/>
      <c r="C26" s="169"/>
      <c r="D26" s="67"/>
    </row>
    <row r="27" ht="17.45" customHeight="1" spans="1:4">
      <c r="A27" s="132" t="s">
        <v>887</v>
      </c>
      <c r="B27" s="158"/>
      <c r="C27" s="169"/>
      <c r="D27" s="67"/>
    </row>
    <row r="28" ht="17.45" customHeight="1" spans="1:4">
      <c r="A28" s="140" t="s">
        <v>128</v>
      </c>
      <c r="B28" s="169">
        <f>B20+B22</f>
        <v>1479986</v>
      </c>
      <c r="C28" s="169">
        <f>C20+C22</f>
        <v>1184907</v>
      </c>
      <c r="D28" s="67">
        <f>B28/C28</f>
        <v>1.249</v>
      </c>
    </row>
  </sheetData>
  <autoFilter xmlns:etc="http://www.wps.cn/officeDocument/2017/etCustomData" ref="A4:F28" etc:filterBottomFollowUsedRange="0">
    <extLst/>
  </autoFilter>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6"/>
  <sheetViews>
    <sheetView workbookViewId="0">
      <selection activeCell="D46" sqref="A1:D46"/>
    </sheetView>
  </sheetViews>
  <sheetFormatPr defaultColWidth="9" defaultRowHeight="14.25" outlineLevelCol="3"/>
  <cols>
    <col min="1" max="1" width="54.375" customWidth="1"/>
    <col min="2" max="2" width="14.375" customWidth="1"/>
    <col min="3" max="3" width="15.375" customWidth="1"/>
    <col min="4" max="4" width="17.875" style="159" customWidth="1"/>
  </cols>
  <sheetData>
    <row r="1" ht="19.15" customHeight="1" spans="1:4">
      <c r="A1" s="18" t="s">
        <v>41</v>
      </c>
    </row>
    <row r="2" ht="23.45" customHeight="1" spans="1:4">
      <c r="A2" s="124" t="s">
        <v>40</v>
      </c>
      <c r="B2" s="124"/>
      <c r="C2" s="124"/>
      <c r="D2" s="160"/>
    </row>
    <row r="3" ht="17.45" customHeight="1" spans="1:4">
      <c r="A3" s="125"/>
      <c r="B3" s="126"/>
      <c r="C3" s="126"/>
      <c r="D3" s="161" t="s">
        <v>751</v>
      </c>
    </row>
    <row r="4" ht="27" spans="1:4">
      <c r="A4" s="140" t="s">
        <v>864</v>
      </c>
      <c r="B4" s="156" t="s">
        <v>86</v>
      </c>
      <c r="C4" s="66" t="s">
        <v>87</v>
      </c>
      <c r="D4" s="67" t="s">
        <v>88</v>
      </c>
    </row>
    <row r="5" s="16" customFormat="1" spans="1:4">
      <c r="A5" s="162" t="s">
        <v>904</v>
      </c>
      <c r="B5" s="163">
        <f>SUM(B6:B22)</f>
        <v>1373036</v>
      </c>
      <c r="C5" s="163">
        <f>SUM(C6:C22)</f>
        <v>1153495</v>
      </c>
      <c r="D5" s="164">
        <f t="shared" ref="D5:D8" si="0">B5/C5</f>
        <v>1.1903</v>
      </c>
    </row>
    <row r="6" spans="1:4">
      <c r="A6" s="165" t="s">
        <v>905</v>
      </c>
      <c r="B6" s="158">
        <v>884786</v>
      </c>
      <c r="C6" s="166">
        <v>587445</v>
      </c>
      <c r="D6" s="67">
        <f t="shared" si="0"/>
        <v>1.5062</v>
      </c>
    </row>
    <row r="7" spans="1:4">
      <c r="A7" s="167" t="s">
        <v>906</v>
      </c>
      <c r="B7" s="158">
        <v>427440</v>
      </c>
      <c r="C7" s="166">
        <v>453022</v>
      </c>
      <c r="D7" s="67">
        <f t="shared" si="0"/>
        <v>0.9435</v>
      </c>
    </row>
    <row r="8" spans="1:4">
      <c r="A8" s="165" t="s">
        <v>907</v>
      </c>
      <c r="B8" s="158">
        <v>37574</v>
      </c>
      <c r="C8" s="166">
        <v>14833</v>
      </c>
      <c r="D8" s="67">
        <f t="shared" si="0"/>
        <v>2.5331</v>
      </c>
    </row>
    <row r="9" spans="1:4">
      <c r="A9" s="167" t="s">
        <v>908</v>
      </c>
      <c r="B9" s="168"/>
      <c r="C9" s="169"/>
      <c r="D9" s="67"/>
    </row>
    <row r="10" spans="1:4">
      <c r="A10" s="165" t="s">
        <v>909</v>
      </c>
      <c r="B10" s="168"/>
      <c r="C10" s="169"/>
      <c r="D10" s="67"/>
    </row>
    <row r="11" spans="1:4">
      <c r="A11" s="167" t="s">
        <v>910</v>
      </c>
      <c r="B11" s="168"/>
      <c r="C11" s="169"/>
      <c r="D11" s="67"/>
    </row>
    <row r="12" spans="1:4">
      <c r="A12" s="165" t="s">
        <v>911</v>
      </c>
      <c r="B12" s="168"/>
      <c r="C12" s="166">
        <v>32000</v>
      </c>
      <c r="D12" s="67">
        <f t="shared" ref="D12:D15" si="1">B12/C12</f>
        <v>0</v>
      </c>
    </row>
    <row r="13" spans="1:4">
      <c r="A13" s="167" t="s">
        <v>912</v>
      </c>
      <c r="B13" s="168"/>
      <c r="C13" s="169"/>
      <c r="D13" s="67"/>
    </row>
    <row r="14" spans="1:4">
      <c r="A14" s="170" t="s">
        <v>913</v>
      </c>
      <c r="B14" s="168"/>
      <c r="C14" s="166">
        <v>43600</v>
      </c>
      <c r="D14" s="67">
        <f t="shared" si="1"/>
        <v>0</v>
      </c>
    </row>
    <row r="15" spans="1:4">
      <c r="A15" s="165" t="s">
        <v>914</v>
      </c>
      <c r="B15" s="168"/>
      <c r="C15" s="169">
        <v>1000</v>
      </c>
      <c r="D15" s="67">
        <f t="shared" si="1"/>
        <v>0</v>
      </c>
    </row>
    <row r="16" spans="1:4">
      <c r="A16" s="167" t="s">
        <v>915</v>
      </c>
      <c r="B16" s="168"/>
      <c r="C16" s="169"/>
      <c r="D16" s="67"/>
    </row>
    <row r="17" spans="1:4">
      <c r="A17" s="165" t="s">
        <v>916</v>
      </c>
      <c r="B17" s="168"/>
      <c r="C17" s="169"/>
      <c r="D17" s="67"/>
    </row>
    <row r="18" spans="1:4">
      <c r="A18" s="167" t="s">
        <v>917</v>
      </c>
      <c r="B18" s="168"/>
      <c r="C18" s="166">
        <v>2997</v>
      </c>
      <c r="D18" s="67">
        <f t="shared" ref="D18:D21" si="2">B18/C18</f>
        <v>0</v>
      </c>
    </row>
    <row r="19" spans="1:4">
      <c r="A19" s="165" t="s">
        <v>918</v>
      </c>
      <c r="B19" s="168"/>
      <c r="C19" s="169"/>
      <c r="D19" s="67"/>
    </row>
    <row r="20" spans="1:4">
      <c r="A20" s="167" t="s">
        <v>919</v>
      </c>
      <c r="B20" s="158">
        <v>15370</v>
      </c>
      <c r="C20" s="166">
        <v>11271</v>
      </c>
      <c r="D20" s="67">
        <f t="shared" si="2"/>
        <v>1.3637</v>
      </c>
    </row>
    <row r="21" spans="1:4">
      <c r="A21" s="165" t="s">
        <v>920</v>
      </c>
      <c r="B21" s="158">
        <v>7866</v>
      </c>
      <c r="C21" s="166">
        <v>7327</v>
      </c>
      <c r="D21" s="67">
        <f t="shared" si="2"/>
        <v>1.0736</v>
      </c>
    </row>
    <row r="22" spans="1:4">
      <c r="A22" s="167" t="s">
        <v>921</v>
      </c>
      <c r="B22" s="168"/>
      <c r="C22" s="169"/>
      <c r="D22" s="67"/>
    </row>
    <row r="23" s="16" customFormat="1" spans="1:4">
      <c r="A23" s="171" t="s">
        <v>922</v>
      </c>
      <c r="B23" s="172"/>
      <c r="C23" s="163"/>
      <c r="D23" s="164"/>
    </row>
    <row r="24" spans="1:4">
      <c r="A24" s="167" t="s">
        <v>923</v>
      </c>
      <c r="B24" s="168"/>
      <c r="C24" s="169"/>
      <c r="D24" s="67"/>
    </row>
    <row r="25" spans="1:4">
      <c r="A25" s="165" t="s">
        <v>924</v>
      </c>
      <c r="B25" s="168"/>
      <c r="C25" s="169"/>
      <c r="D25" s="67"/>
    </row>
    <row r="26" spans="1:4">
      <c r="A26" s="167" t="s">
        <v>925</v>
      </c>
      <c r="B26" s="168"/>
      <c r="C26" s="169"/>
      <c r="D26" s="67"/>
    </row>
    <row r="27" spans="1:4">
      <c r="A27" s="167" t="s">
        <v>926</v>
      </c>
      <c r="B27" s="168"/>
      <c r="C27" s="169"/>
      <c r="D27" s="67"/>
    </row>
    <row r="28" s="16" customFormat="1" spans="1:4">
      <c r="A28" s="162" t="s">
        <v>927</v>
      </c>
      <c r="B28" s="163">
        <f>SUM(B29:B33)</f>
        <v>6052</v>
      </c>
      <c r="C28" s="163">
        <f>SUM(C29:C33)</f>
        <v>6811</v>
      </c>
      <c r="D28" s="164">
        <f t="shared" ref="D28:D30" si="3">B28/C28</f>
        <v>0.8886</v>
      </c>
    </row>
    <row r="29" spans="1:4">
      <c r="A29" s="167" t="s">
        <v>928</v>
      </c>
      <c r="B29" s="158">
        <v>2335</v>
      </c>
      <c r="C29" s="166">
        <v>2020</v>
      </c>
      <c r="D29" s="67">
        <f t="shared" si="3"/>
        <v>1.1559</v>
      </c>
    </row>
    <row r="30" spans="1:4">
      <c r="A30" s="167" t="s">
        <v>929</v>
      </c>
      <c r="B30" s="158">
        <v>3637</v>
      </c>
      <c r="C30" s="166">
        <v>4700</v>
      </c>
      <c r="D30" s="67">
        <f t="shared" si="3"/>
        <v>0.7738</v>
      </c>
    </row>
    <row r="31" spans="1:4">
      <c r="A31" s="167" t="s">
        <v>930</v>
      </c>
      <c r="B31" s="168"/>
      <c r="C31" s="169"/>
      <c r="D31" s="67"/>
    </row>
    <row r="32" spans="1:4">
      <c r="A32" s="170" t="s">
        <v>931</v>
      </c>
      <c r="B32" s="158">
        <v>80</v>
      </c>
      <c r="C32" s="166">
        <v>80</v>
      </c>
      <c r="D32" s="67">
        <f t="shared" ref="D32:D38" si="4">B32/C32</f>
        <v>1</v>
      </c>
    </row>
    <row r="33" spans="1:4">
      <c r="A33" s="170" t="s">
        <v>932</v>
      </c>
      <c r="B33" s="158"/>
      <c r="C33" s="166">
        <v>11</v>
      </c>
      <c r="D33" s="67">
        <f t="shared" si="4"/>
        <v>0</v>
      </c>
    </row>
    <row r="34" s="16" customFormat="1" spans="1:4">
      <c r="A34" s="162" t="s">
        <v>933</v>
      </c>
      <c r="B34" s="163">
        <f>B35</f>
        <v>99000</v>
      </c>
      <c r="C34" s="163">
        <f>C35</f>
        <v>24011</v>
      </c>
      <c r="D34" s="164">
        <f t="shared" si="4"/>
        <v>4.1231</v>
      </c>
    </row>
    <row r="35" spans="1:4">
      <c r="A35" s="167" t="s">
        <v>934</v>
      </c>
      <c r="B35" s="158">
        <v>99000</v>
      </c>
      <c r="C35" s="166">
        <v>24011</v>
      </c>
      <c r="D35" s="67">
        <f t="shared" si="4"/>
        <v>4.1231</v>
      </c>
    </row>
    <row r="36" s="16" customFormat="1" spans="1:4">
      <c r="A36" s="162" t="s">
        <v>935</v>
      </c>
      <c r="B36" s="163">
        <f>B37</f>
        <v>1200</v>
      </c>
      <c r="C36" s="163">
        <f>C37</f>
        <v>590</v>
      </c>
      <c r="D36" s="164">
        <f t="shared" si="4"/>
        <v>2.0339</v>
      </c>
    </row>
    <row r="37" spans="1:4">
      <c r="A37" s="167" t="s">
        <v>936</v>
      </c>
      <c r="B37" s="158">
        <v>1200</v>
      </c>
      <c r="C37" s="166">
        <v>590</v>
      </c>
      <c r="D37" s="67">
        <f t="shared" si="4"/>
        <v>2.0339</v>
      </c>
    </row>
    <row r="38" ht="19.15" customHeight="1" spans="1:4">
      <c r="A38" s="140" t="s">
        <v>899</v>
      </c>
      <c r="B38" s="158">
        <f>SUM(B5:B37)/2</f>
        <v>1479288</v>
      </c>
      <c r="C38" s="158">
        <f>SUM(C5:C37)/2</f>
        <v>1184907</v>
      </c>
      <c r="D38" s="149">
        <f t="shared" si="4"/>
        <v>1.2484</v>
      </c>
    </row>
    <row r="39" ht="19.15" customHeight="1" spans="1:4">
      <c r="A39" s="130" t="s">
        <v>155</v>
      </c>
      <c r="B39" s="158"/>
      <c r="C39" s="158"/>
      <c r="D39" s="149"/>
    </row>
    <row r="40" ht="19.15" customHeight="1" spans="1:4">
      <c r="A40" s="130" t="s">
        <v>156</v>
      </c>
      <c r="B40" s="158">
        <v>698</v>
      </c>
      <c r="C40" s="158"/>
      <c r="D40" s="149"/>
    </row>
    <row r="41" ht="19.15" customHeight="1" spans="1:4">
      <c r="A41" s="173" t="s">
        <v>900</v>
      </c>
      <c r="B41" s="158"/>
      <c r="C41" s="158"/>
      <c r="D41" s="149"/>
    </row>
    <row r="42" ht="19.15" customHeight="1" spans="1:4">
      <c r="A42" s="173" t="s">
        <v>901</v>
      </c>
      <c r="B42" s="158"/>
      <c r="C42" s="158"/>
      <c r="D42" s="149"/>
    </row>
    <row r="43" ht="19.15" customHeight="1" spans="1:4">
      <c r="A43" s="173" t="s">
        <v>743</v>
      </c>
      <c r="B43" s="158"/>
      <c r="C43" s="158"/>
      <c r="D43" s="149"/>
    </row>
    <row r="44" ht="19.15" customHeight="1" spans="1:4">
      <c r="A44" s="173" t="s">
        <v>902</v>
      </c>
      <c r="B44" s="158"/>
      <c r="C44" s="158"/>
      <c r="D44" s="149"/>
    </row>
    <row r="45" ht="19.15" customHeight="1" spans="1:4">
      <c r="A45" s="173" t="s">
        <v>903</v>
      </c>
      <c r="B45" s="174">
        <v>698</v>
      </c>
      <c r="C45" s="174"/>
      <c r="D45" s="175"/>
    </row>
    <row r="46" ht="19.15" customHeight="1" spans="1:4">
      <c r="A46" s="140" t="s">
        <v>170</v>
      </c>
      <c r="B46" s="174">
        <f>B38+B40</f>
        <v>1479986</v>
      </c>
      <c r="C46" s="174">
        <f>C38</f>
        <v>1184907</v>
      </c>
      <c r="D46" s="175">
        <f>B46/C46</f>
        <v>1.249</v>
      </c>
    </row>
  </sheetData>
  <mergeCells count="1">
    <mergeCell ref="A2:D2"/>
  </mergeCells>
  <pageMargins left="0.707638888888889" right="0.707638888888889" top="0.747916666666667" bottom="0.747916666666667" header="0.313888888888889" footer="0.313888888888889"/>
  <pageSetup paperSize="9" scale="8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selection activeCell="D24" sqref="D24"/>
    </sheetView>
  </sheetViews>
  <sheetFormatPr defaultColWidth="9" defaultRowHeight="14.25"/>
  <cols>
    <col min="1" max="1" width="23" customWidth="1"/>
    <col min="2" max="9" width="10.375" customWidth="1"/>
    <col min="10" max="10" width="15.125" customWidth="1"/>
  </cols>
  <sheetData>
    <row r="1" ht="18.6" customHeight="1" spans="1:10">
      <c r="A1" s="18" t="s">
        <v>44</v>
      </c>
    </row>
    <row r="2" ht="20.25" spans="1:10">
      <c r="A2" s="124" t="s">
        <v>43</v>
      </c>
      <c r="B2" s="124"/>
      <c r="C2" s="124"/>
      <c r="D2" s="124"/>
      <c r="E2" s="124"/>
      <c r="F2" s="124"/>
      <c r="G2" s="124"/>
      <c r="H2" s="124"/>
      <c r="I2" s="124"/>
      <c r="J2" s="124"/>
    </row>
    <row r="3" spans="1:10">
      <c r="A3" s="154"/>
      <c r="B3" s="154"/>
      <c r="C3" s="154"/>
      <c r="D3" s="154"/>
      <c r="E3" s="154"/>
      <c r="F3" s="154"/>
      <c r="G3" s="154"/>
      <c r="H3" s="154"/>
      <c r="J3" s="155" t="s">
        <v>751</v>
      </c>
    </row>
    <row r="4" ht="23.45" customHeight="1" spans="1:10">
      <c r="A4" s="156" t="s">
        <v>752</v>
      </c>
      <c r="B4" s="140" t="s">
        <v>843</v>
      </c>
      <c r="C4" s="140" t="s">
        <v>847</v>
      </c>
      <c r="D4" s="140" t="s">
        <v>848</v>
      </c>
      <c r="E4" s="140" t="s">
        <v>849</v>
      </c>
      <c r="F4" s="140" t="s">
        <v>850</v>
      </c>
      <c r="G4" s="140" t="s">
        <v>851</v>
      </c>
      <c r="H4" s="140" t="s">
        <v>852</v>
      </c>
      <c r="I4" s="140" t="s">
        <v>853</v>
      </c>
      <c r="J4" s="157" t="s">
        <v>854</v>
      </c>
    </row>
    <row r="5" ht="25.35" customHeight="1" spans="1:10">
      <c r="A5" s="132" t="s">
        <v>888</v>
      </c>
      <c r="B5" s="158">
        <f>SUM(C5:J5)</f>
        <v>0</v>
      </c>
      <c r="C5" s="158">
        <v>0</v>
      </c>
      <c r="D5" s="158">
        <v>0</v>
      </c>
      <c r="E5" s="158">
        <v>0</v>
      </c>
      <c r="F5" s="158">
        <v>0</v>
      </c>
      <c r="G5" s="158">
        <v>0</v>
      </c>
      <c r="H5" s="158">
        <v>0</v>
      </c>
      <c r="I5" s="158">
        <v>0</v>
      </c>
      <c r="J5" s="158">
        <v>0</v>
      </c>
    </row>
    <row r="6" ht="25.35" customHeight="1" spans="1:10">
      <c r="A6" s="132" t="s">
        <v>889</v>
      </c>
      <c r="B6" s="158">
        <f t="shared" ref="B6:B15" si="0">SUM(C6:J6)</f>
        <v>0</v>
      </c>
      <c r="C6" s="158">
        <v>0</v>
      </c>
      <c r="D6" s="158">
        <v>0</v>
      </c>
      <c r="E6" s="158">
        <v>0</v>
      </c>
      <c r="F6" s="158">
        <v>0</v>
      </c>
      <c r="G6" s="158">
        <v>0</v>
      </c>
      <c r="H6" s="158">
        <v>0</v>
      </c>
      <c r="I6" s="158">
        <v>0</v>
      </c>
      <c r="J6" s="158">
        <v>0</v>
      </c>
    </row>
    <row r="7" ht="25.35" customHeight="1" spans="1:10">
      <c r="A7" s="132" t="s">
        <v>890</v>
      </c>
      <c r="B7" s="158">
        <f t="shared" si="0"/>
        <v>0</v>
      </c>
      <c r="C7" s="158">
        <v>0</v>
      </c>
      <c r="D7" s="158">
        <v>0</v>
      </c>
      <c r="E7" s="158">
        <v>0</v>
      </c>
      <c r="F7" s="158">
        <v>0</v>
      </c>
      <c r="G7" s="158">
        <v>0</v>
      </c>
      <c r="H7" s="158">
        <v>0</v>
      </c>
      <c r="I7" s="158">
        <v>0</v>
      </c>
      <c r="J7" s="158">
        <v>0</v>
      </c>
    </row>
    <row r="8" ht="25.35" customHeight="1" spans="1:10">
      <c r="A8" s="132" t="s">
        <v>891</v>
      </c>
      <c r="B8" s="158">
        <f t="shared" si="0"/>
        <v>797000</v>
      </c>
      <c r="C8" s="158">
        <v>0</v>
      </c>
      <c r="D8" s="158">
        <v>209000</v>
      </c>
      <c r="E8" s="158">
        <v>157300</v>
      </c>
      <c r="F8" s="158">
        <v>184100</v>
      </c>
      <c r="G8" s="158">
        <v>178900</v>
      </c>
      <c r="H8" s="158">
        <v>67700</v>
      </c>
      <c r="I8" s="158">
        <v>0</v>
      </c>
      <c r="J8" s="158">
        <v>0</v>
      </c>
    </row>
    <row r="9" ht="25.35" customHeight="1" spans="1:10">
      <c r="A9" s="132" t="s">
        <v>892</v>
      </c>
      <c r="B9" s="158">
        <f t="shared" si="0"/>
        <v>0</v>
      </c>
      <c r="C9" s="158">
        <v>0</v>
      </c>
      <c r="D9" s="158">
        <v>0</v>
      </c>
      <c r="E9" s="158">
        <v>0</v>
      </c>
      <c r="F9" s="158">
        <v>0</v>
      </c>
      <c r="G9" s="158">
        <v>0</v>
      </c>
      <c r="H9" s="158">
        <v>0</v>
      </c>
      <c r="I9" s="158">
        <v>0</v>
      </c>
      <c r="J9" s="158">
        <v>0</v>
      </c>
    </row>
    <row r="10" ht="25.35" customHeight="1" spans="1:10">
      <c r="A10" s="132" t="s">
        <v>893</v>
      </c>
      <c r="B10" s="158">
        <f t="shared" si="0"/>
        <v>0</v>
      </c>
      <c r="C10" s="158">
        <v>0</v>
      </c>
      <c r="D10" s="158">
        <v>0</v>
      </c>
      <c r="E10" s="158">
        <v>0</v>
      </c>
      <c r="F10" s="158">
        <v>0</v>
      </c>
      <c r="G10" s="158">
        <v>0</v>
      </c>
      <c r="H10" s="158">
        <v>0</v>
      </c>
      <c r="I10" s="158">
        <v>0</v>
      </c>
      <c r="J10" s="158">
        <v>0</v>
      </c>
    </row>
    <row r="11" ht="25.35" customHeight="1" spans="1:10">
      <c r="A11" s="132" t="s">
        <v>894</v>
      </c>
      <c r="B11" s="158">
        <f t="shared" si="0"/>
        <v>0</v>
      </c>
      <c r="C11" s="158">
        <v>0</v>
      </c>
      <c r="D11" s="158">
        <v>0</v>
      </c>
      <c r="E11" s="158">
        <v>0</v>
      </c>
      <c r="F11" s="158">
        <v>0</v>
      </c>
      <c r="G11" s="158">
        <v>0</v>
      </c>
      <c r="H11" s="158">
        <v>0</v>
      </c>
      <c r="I11" s="158">
        <v>0</v>
      </c>
      <c r="J11" s="158">
        <v>0</v>
      </c>
    </row>
    <row r="12" ht="25.35" customHeight="1" spans="1:10">
      <c r="A12" s="132" t="s">
        <v>895</v>
      </c>
      <c r="B12" s="158">
        <f t="shared" si="0"/>
        <v>0</v>
      </c>
      <c r="C12" s="158">
        <v>0</v>
      </c>
      <c r="D12" s="158">
        <v>0</v>
      </c>
      <c r="E12" s="158">
        <v>0</v>
      </c>
      <c r="F12" s="158">
        <v>0</v>
      </c>
      <c r="G12" s="158">
        <v>0</v>
      </c>
      <c r="H12" s="158">
        <v>0</v>
      </c>
      <c r="I12" s="158">
        <v>0</v>
      </c>
      <c r="J12" s="158">
        <v>0</v>
      </c>
    </row>
    <row r="13" ht="25.35" customHeight="1" spans="1:10">
      <c r="A13" s="132" t="s">
        <v>896</v>
      </c>
      <c r="B13" s="158">
        <f t="shared" si="0"/>
        <v>0</v>
      </c>
      <c r="C13" s="158">
        <v>0</v>
      </c>
      <c r="D13" s="158">
        <v>0</v>
      </c>
      <c r="E13" s="158">
        <v>0</v>
      </c>
      <c r="F13" s="158">
        <v>0</v>
      </c>
      <c r="G13" s="158">
        <v>0</v>
      </c>
      <c r="H13" s="158">
        <v>0</v>
      </c>
      <c r="I13" s="158">
        <v>0</v>
      </c>
      <c r="J13" s="158">
        <v>0</v>
      </c>
    </row>
    <row r="14" ht="25.35" customHeight="1" spans="1:10">
      <c r="A14" s="132" t="s">
        <v>897</v>
      </c>
      <c r="B14" s="158">
        <f t="shared" si="0"/>
        <v>66000</v>
      </c>
      <c r="C14" s="158">
        <v>0</v>
      </c>
      <c r="D14" s="158">
        <v>8600</v>
      </c>
      <c r="E14" s="158">
        <v>10500</v>
      </c>
      <c r="F14" s="158">
        <v>28900</v>
      </c>
      <c r="G14" s="158">
        <v>13000</v>
      </c>
      <c r="H14" s="158">
        <v>5000</v>
      </c>
      <c r="I14" s="158">
        <v>0</v>
      </c>
      <c r="J14" s="158">
        <v>0</v>
      </c>
    </row>
    <row r="15" ht="25.35" customHeight="1" spans="1:10">
      <c r="A15" s="132" t="s">
        <v>898</v>
      </c>
      <c r="B15" s="158">
        <f t="shared" si="0"/>
        <v>1000</v>
      </c>
      <c r="C15" s="158">
        <v>0</v>
      </c>
      <c r="D15" s="158">
        <v>300</v>
      </c>
      <c r="E15" s="158">
        <v>300</v>
      </c>
      <c r="F15" s="158">
        <v>200</v>
      </c>
      <c r="G15" s="158">
        <v>100</v>
      </c>
      <c r="H15" s="158">
        <v>100</v>
      </c>
      <c r="I15" s="158">
        <v>0</v>
      </c>
      <c r="J15" s="158">
        <v>0</v>
      </c>
    </row>
    <row r="16" s="15" customFormat="1" ht="25.35" customHeight="1" spans="1:10">
      <c r="A16" s="140" t="s">
        <v>843</v>
      </c>
      <c r="B16" s="158">
        <f>SUM(B5:B15)</f>
        <v>864000</v>
      </c>
      <c r="C16" s="158">
        <f t="shared" ref="C16:J16" si="1">SUM(C5:C15)</f>
        <v>0</v>
      </c>
      <c r="D16" s="158">
        <f t="shared" si="1"/>
        <v>217900</v>
      </c>
      <c r="E16" s="158">
        <f t="shared" si="1"/>
        <v>168100</v>
      </c>
      <c r="F16" s="158">
        <f t="shared" si="1"/>
        <v>213200</v>
      </c>
      <c r="G16" s="158">
        <f t="shared" si="1"/>
        <v>192000</v>
      </c>
      <c r="H16" s="158">
        <f t="shared" si="1"/>
        <v>72800</v>
      </c>
      <c r="I16" s="158">
        <f t="shared" si="1"/>
        <v>0</v>
      </c>
      <c r="J16" s="158">
        <f t="shared" si="1"/>
        <v>0</v>
      </c>
    </row>
  </sheetData>
  <mergeCells count="1">
    <mergeCell ref="A2:J2"/>
  </mergeCells>
  <pageMargins left="0.707638888888889" right="0.707638888888889" top="0.747916666666667" bottom="0.747916666666667" header="0.313888888888889" footer="0.313888888888889"/>
  <pageSetup paperSize="9" scale="67"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I10" sqref="I10"/>
    </sheetView>
  </sheetViews>
  <sheetFormatPr defaultColWidth="9" defaultRowHeight="14.25" outlineLevelCol="3"/>
  <cols>
    <col min="1" max="1" width="39" customWidth="1"/>
    <col min="2" max="2" width="12.375" customWidth="1"/>
    <col min="3" max="3" width="14.75" customWidth="1"/>
    <col min="4" max="4" width="18.5" customWidth="1"/>
  </cols>
  <sheetData>
    <row r="1" ht="18.6" customHeight="1" spans="1:4">
      <c r="A1" s="18" t="s">
        <v>47</v>
      </c>
    </row>
    <row r="2" ht="27" customHeight="1" spans="1:4">
      <c r="A2" s="124" t="s">
        <v>46</v>
      </c>
      <c r="B2" s="124"/>
      <c r="C2" s="124"/>
      <c r="D2" s="124"/>
    </row>
    <row r="3" spans="1:4">
      <c r="A3" s="125"/>
      <c r="B3" s="126"/>
      <c r="C3" s="126"/>
      <c r="D3" s="150" t="s">
        <v>751</v>
      </c>
    </row>
    <row r="4" ht="49.9" customHeight="1" spans="1:4">
      <c r="A4" s="128" t="s">
        <v>752</v>
      </c>
      <c r="B4" s="128" t="s">
        <v>86</v>
      </c>
      <c r="C4" s="66" t="s">
        <v>87</v>
      </c>
      <c r="D4" s="66" t="s">
        <v>88</v>
      </c>
    </row>
    <row r="5" ht="30.6" customHeight="1" spans="1:4">
      <c r="A5" s="132" t="s">
        <v>937</v>
      </c>
      <c r="B5" s="132">
        <v>4500.38</v>
      </c>
      <c r="C5" s="133">
        <v>3957.98</v>
      </c>
      <c r="D5" s="143">
        <f>B5/C5</f>
        <v>1.137</v>
      </c>
    </row>
    <row r="6" ht="30.6" customHeight="1" spans="1:4">
      <c r="A6" s="132" t="s">
        <v>938</v>
      </c>
      <c r="B6" s="132">
        <v>223.25</v>
      </c>
      <c r="C6" s="133">
        <v>1587.4</v>
      </c>
      <c r="D6" s="143">
        <f>B6/C6</f>
        <v>0.1406</v>
      </c>
    </row>
    <row r="7" ht="30.6" customHeight="1" spans="1:4">
      <c r="A7" s="132" t="s">
        <v>939</v>
      </c>
      <c r="B7" s="132"/>
      <c r="C7" s="133"/>
      <c r="D7" s="143"/>
    </row>
    <row r="8" ht="30.6" customHeight="1" spans="1:4">
      <c r="A8" s="132" t="s">
        <v>940</v>
      </c>
      <c r="B8" s="132"/>
      <c r="C8" s="133"/>
      <c r="D8" s="143"/>
    </row>
    <row r="9" ht="30.6" customHeight="1" spans="1:4">
      <c r="A9" s="132" t="s">
        <v>941</v>
      </c>
      <c r="B9" s="132"/>
      <c r="C9" s="133"/>
      <c r="D9" s="143"/>
    </row>
    <row r="10" ht="30.6" customHeight="1" spans="1:4">
      <c r="A10" s="140" t="s">
        <v>880</v>
      </c>
      <c r="B10" s="132">
        <v>4723.63</v>
      </c>
      <c r="C10" s="133">
        <f>SUM(C5:C9)</f>
        <v>5545.38</v>
      </c>
      <c r="D10" s="143">
        <f>B10/C10</f>
        <v>0.8518</v>
      </c>
    </row>
    <row r="11" ht="30.6" customHeight="1" spans="1:4">
      <c r="A11" s="151" t="s">
        <v>942</v>
      </c>
      <c r="B11" s="151"/>
      <c r="C11" s="139"/>
      <c r="D11" s="143"/>
    </row>
    <row r="12" ht="30.6" customHeight="1" spans="1:4">
      <c r="A12" s="152" t="s">
        <v>943</v>
      </c>
      <c r="B12" s="151"/>
      <c r="C12" s="139"/>
      <c r="D12" s="143"/>
    </row>
    <row r="13" ht="30.6" customHeight="1" spans="1:4">
      <c r="A13" s="153" t="s">
        <v>128</v>
      </c>
      <c r="B13" s="151">
        <v>4723.63</v>
      </c>
      <c r="C13" s="139">
        <f>SUM(C10:C12)</f>
        <v>5545.38</v>
      </c>
      <c r="D13" s="143">
        <f>B13/C13</f>
        <v>0.8518</v>
      </c>
    </row>
  </sheetData>
  <mergeCells count="1">
    <mergeCell ref="A2:D2"/>
  </mergeCells>
  <pageMargins left="0.707638888888889" right="0.707638888888889" top="0.747916666666667" bottom="0.747916666666667" header="0.313888888888889" footer="0.313888888888889"/>
  <pageSetup paperSize="9" scale="96"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13" sqref="A4:D13"/>
    </sheetView>
  </sheetViews>
  <sheetFormatPr defaultColWidth="9" defaultRowHeight="14.25" outlineLevelCol="3"/>
  <cols>
    <col min="1" max="1" width="33.875" customWidth="1"/>
    <col min="2" max="2" width="12.625" customWidth="1"/>
    <col min="3" max="3" width="14.25" customWidth="1"/>
    <col min="4" max="4" width="18.25" customWidth="1"/>
  </cols>
  <sheetData>
    <row r="1" ht="23.45" customHeight="1" spans="1:4">
      <c r="A1" s="18" t="s">
        <v>50</v>
      </c>
    </row>
    <row r="2" ht="20.25" spans="1:4">
      <c r="A2" s="124" t="s">
        <v>49</v>
      </c>
      <c r="B2" s="124"/>
      <c r="C2" s="124"/>
      <c r="D2" s="124"/>
    </row>
    <row r="3" spans="1:4">
      <c r="A3" s="125"/>
      <c r="B3" s="126"/>
      <c r="C3" s="126"/>
      <c r="D3" s="127" t="s">
        <v>751</v>
      </c>
    </row>
    <row r="4" ht="50.45" customHeight="1" spans="1:4">
      <c r="A4" s="148" t="s">
        <v>752</v>
      </c>
      <c r="B4" s="148" t="s">
        <v>86</v>
      </c>
      <c r="C4" s="66" t="s">
        <v>87</v>
      </c>
      <c r="D4" s="66" t="s">
        <v>88</v>
      </c>
    </row>
    <row r="5" ht="31.15" customHeight="1" spans="1:4">
      <c r="A5" s="132" t="s">
        <v>944</v>
      </c>
      <c r="B5" s="132"/>
      <c r="C5" s="133"/>
      <c r="D5" s="132"/>
    </row>
    <row r="6" ht="31.15" customHeight="1" spans="1:4">
      <c r="A6" s="132" t="s">
        <v>945</v>
      </c>
      <c r="B6" s="132"/>
      <c r="C6" s="133"/>
      <c r="D6" s="132"/>
    </row>
    <row r="7" ht="31.15" customHeight="1" spans="1:4">
      <c r="A7" s="132" t="s">
        <v>946</v>
      </c>
      <c r="B7" s="132"/>
      <c r="C7" s="133"/>
      <c r="D7" s="132"/>
    </row>
    <row r="8" ht="31.15" customHeight="1" spans="1:4">
      <c r="A8" s="132" t="s">
        <v>947</v>
      </c>
      <c r="B8" s="132"/>
      <c r="C8" s="133"/>
      <c r="D8" s="132"/>
    </row>
    <row r="9" ht="31.15" customHeight="1" spans="1:4">
      <c r="A9" s="132" t="s">
        <v>948</v>
      </c>
      <c r="B9" s="132"/>
      <c r="C9" s="133"/>
      <c r="D9" s="132"/>
    </row>
    <row r="10" ht="31.15" customHeight="1" spans="1:4">
      <c r="A10" s="140" t="s">
        <v>899</v>
      </c>
      <c r="B10" s="132">
        <v>0</v>
      </c>
      <c r="C10" s="133">
        <f>SUM(C5:C9)</f>
        <v>0</v>
      </c>
      <c r="D10" s="132"/>
    </row>
    <row r="11" ht="31.15" customHeight="1" spans="1:4">
      <c r="A11" s="132" t="s">
        <v>949</v>
      </c>
      <c r="B11" s="132"/>
      <c r="C11" s="133"/>
      <c r="D11" s="132"/>
    </row>
    <row r="12" ht="31.15" customHeight="1" spans="1:4">
      <c r="A12" s="132" t="s">
        <v>950</v>
      </c>
      <c r="B12" s="132">
        <v>4723.63</v>
      </c>
      <c r="C12" s="133">
        <v>5545.38</v>
      </c>
      <c r="D12" s="149">
        <f>B12/C12</f>
        <v>0.8518</v>
      </c>
    </row>
    <row r="13" ht="31.15" customHeight="1" spans="1:4">
      <c r="A13" s="140" t="s">
        <v>170</v>
      </c>
      <c r="B13" s="132">
        <v>4723.63</v>
      </c>
      <c r="C13" s="133">
        <f>SUM(C10:C12)</f>
        <v>5545.38</v>
      </c>
      <c r="D13" s="149">
        <f>B13/C13</f>
        <v>0.8518</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
  <sheetViews>
    <sheetView topLeftCell="A19" workbookViewId="0">
      <selection activeCell="D25" sqref="A1:D25"/>
    </sheetView>
  </sheetViews>
  <sheetFormatPr defaultColWidth="9" defaultRowHeight="14.25" outlineLevelCol="3"/>
  <cols>
    <col min="1" max="1" width="38.5" customWidth="1"/>
    <col min="2" max="2" width="13" customWidth="1"/>
    <col min="3" max="3" width="14.75" customWidth="1"/>
    <col min="4" max="4" width="18" customWidth="1"/>
  </cols>
  <sheetData>
    <row r="1" spans="1:4">
      <c r="A1" s="18" t="s">
        <v>53</v>
      </c>
    </row>
    <row r="2" ht="20.25" spans="1:4">
      <c r="A2" s="124" t="s">
        <v>52</v>
      </c>
      <c r="B2" s="124"/>
      <c r="C2" s="124"/>
      <c r="D2" s="124"/>
    </row>
    <row r="3" ht="24.6" customHeight="1" spans="1:4">
      <c r="A3" s="125"/>
      <c r="B3" s="126"/>
      <c r="C3" s="126"/>
      <c r="D3" s="127" t="s">
        <v>751</v>
      </c>
    </row>
    <row r="4" ht="48.6" customHeight="1" spans="1:4">
      <c r="A4" s="128" t="s">
        <v>752</v>
      </c>
      <c r="B4" s="128" t="s">
        <v>86</v>
      </c>
      <c r="C4" s="66" t="s">
        <v>87</v>
      </c>
      <c r="D4" s="66" t="s">
        <v>88</v>
      </c>
    </row>
    <row r="5" ht="24" customHeight="1" spans="1:4">
      <c r="A5" s="133" t="s">
        <v>937</v>
      </c>
      <c r="B5" s="133">
        <f>SUM(B6:B13)</f>
        <v>4500.38</v>
      </c>
      <c r="C5" s="133">
        <f>SUM(C6:C13)</f>
        <v>3957.98</v>
      </c>
      <c r="D5" s="143">
        <f>B5/C5</f>
        <v>1.137</v>
      </c>
    </row>
    <row r="6" ht="24" customHeight="1" spans="1:4">
      <c r="A6" s="133" t="s">
        <v>951</v>
      </c>
      <c r="B6" s="132">
        <v>1102.75</v>
      </c>
      <c r="C6" s="133">
        <v>428</v>
      </c>
      <c r="D6" s="143">
        <f t="shared" ref="D6:D25" si="0">B6/C6</f>
        <v>2.5765</v>
      </c>
    </row>
    <row r="7" ht="24" customHeight="1" spans="1:4">
      <c r="A7" s="144" t="s">
        <v>952</v>
      </c>
      <c r="B7" s="132">
        <v>2571.23</v>
      </c>
      <c r="C7" s="133">
        <v>1497.78</v>
      </c>
      <c r="D7" s="143">
        <f t="shared" si="0"/>
        <v>1.7167</v>
      </c>
    </row>
    <row r="8" ht="24" customHeight="1" spans="1:4">
      <c r="A8" s="144" t="s">
        <v>953</v>
      </c>
      <c r="B8" s="132">
        <v>30</v>
      </c>
      <c r="C8" s="133">
        <v>20</v>
      </c>
      <c r="D8" s="143">
        <f t="shared" si="0"/>
        <v>1.5</v>
      </c>
    </row>
    <row r="9" ht="24" customHeight="1" spans="1:4">
      <c r="A9" s="144" t="s">
        <v>954</v>
      </c>
      <c r="B9" s="132"/>
      <c r="C9" s="133">
        <v>200</v>
      </c>
      <c r="D9" s="143">
        <f t="shared" si="0"/>
        <v>0</v>
      </c>
    </row>
    <row r="10" ht="24" customHeight="1" spans="1:4">
      <c r="A10" s="144" t="s">
        <v>955</v>
      </c>
      <c r="B10" s="132">
        <v>796.4</v>
      </c>
      <c r="C10" s="133">
        <v>1800.2</v>
      </c>
      <c r="D10" s="143">
        <f t="shared" si="0"/>
        <v>0.4424</v>
      </c>
    </row>
    <row r="11" ht="24" customHeight="1" spans="1:4">
      <c r="A11" s="144" t="s">
        <v>956</v>
      </c>
      <c r="B11" s="132"/>
      <c r="C11" s="133">
        <v>8</v>
      </c>
      <c r="D11" s="143">
        <f t="shared" si="0"/>
        <v>0</v>
      </c>
    </row>
    <row r="12" ht="24" customHeight="1" spans="1:4">
      <c r="A12" s="144" t="s">
        <v>957</v>
      </c>
      <c r="B12" s="132"/>
      <c r="C12" s="133">
        <v>4</v>
      </c>
      <c r="D12" s="143">
        <f t="shared" si="0"/>
        <v>0</v>
      </c>
    </row>
    <row r="13" ht="24" customHeight="1" spans="1:4">
      <c r="A13" s="144" t="s">
        <v>958</v>
      </c>
      <c r="B13" s="132"/>
      <c r="C13" s="133"/>
      <c r="D13" s="143"/>
    </row>
    <row r="14" ht="24" customHeight="1" spans="1:4">
      <c r="A14" s="133" t="s">
        <v>938</v>
      </c>
      <c r="B14" s="132">
        <v>223.25</v>
      </c>
      <c r="C14" s="133">
        <v>1587.4</v>
      </c>
      <c r="D14" s="143">
        <f t="shared" si="0"/>
        <v>0.1406</v>
      </c>
    </row>
    <row r="15" ht="24" customHeight="1" spans="1:4">
      <c r="A15" s="133" t="s">
        <v>959</v>
      </c>
      <c r="B15" s="132"/>
      <c r="C15" s="133"/>
      <c r="D15" s="143"/>
    </row>
    <row r="16" ht="24" customHeight="1" spans="1:4">
      <c r="A16" s="144" t="s">
        <v>960</v>
      </c>
      <c r="B16" s="132"/>
      <c r="C16" s="133"/>
      <c r="D16" s="143"/>
    </row>
    <row r="17" ht="24" customHeight="1" spans="1:4">
      <c r="A17" s="144" t="s">
        <v>961</v>
      </c>
      <c r="B17" s="132"/>
      <c r="C17" s="133"/>
      <c r="D17" s="143"/>
    </row>
    <row r="18" ht="24" customHeight="1" spans="1:4">
      <c r="A18" s="144" t="s">
        <v>962</v>
      </c>
      <c r="B18" s="132">
        <v>223.25</v>
      </c>
      <c r="C18" s="133">
        <v>1587.4</v>
      </c>
      <c r="D18" s="143">
        <f t="shared" si="0"/>
        <v>0.1406</v>
      </c>
    </row>
    <row r="19" ht="24" customHeight="1" spans="1:4">
      <c r="A19" s="133" t="s">
        <v>939</v>
      </c>
      <c r="B19" s="132"/>
      <c r="C19" s="133"/>
      <c r="D19" s="143"/>
    </row>
    <row r="20" ht="24" customHeight="1" spans="1:4">
      <c r="A20" s="133" t="s">
        <v>940</v>
      </c>
      <c r="B20" s="132"/>
      <c r="C20" s="133"/>
      <c r="D20" s="143"/>
    </row>
    <row r="21" ht="24" customHeight="1" spans="1:4">
      <c r="A21" s="133" t="s">
        <v>941</v>
      </c>
      <c r="B21" s="132"/>
      <c r="C21" s="133"/>
      <c r="D21" s="143"/>
    </row>
    <row r="22" ht="24" customHeight="1" spans="1:4">
      <c r="A22" s="145" t="s">
        <v>880</v>
      </c>
      <c r="B22" s="133">
        <f>B14+B5</f>
        <v>4723.63</v>
      </c>
      <c r="C22" s="133">
        <f>C14+C5</f>
        <v>5545.38</v>
      </c>
      <c r="D22" s="143">
        <f t="shared" si="0"/>
        <v>0.8518</v>
      </c>
    </row>
    <row r="23" ht="24" customHeight="1" spans="1:4">
      <c r="A23" s="133" t="s">
        <v>942</v>
      </c>
      <c r="B23" s="146"/>
      <c r="C23" s="133"/>
      <c r="D23" s="143"/>
    </row>
    <row r="24" ht="24" customHeight="1" spans="1:4">
      <c r="A24" s="147" t="s">
        <v>943</v>
      </c>
      <c r="B24" s="146"/>
      <c r="C24" s="133"/>
      <c r="D24" s="143"/>
    </row>
    <row r="25" ht="24" customHeight="1" spans="1:4">
      <c r="A25" s="145" t="s">
        <v>128</v>
      </c>
      <c r="B25" s="133">
        <f>B22</f>
        <v>4723.63</v>
      </c>
      <c r="C25" s="133">
        <f>C22</f>
        <v>5545.38</v>
      </c>
      <c r="D25" s="143">
        <f t="shared" si="0"/>
        <v>0.8518</v>
      </c>
    </row>
  </sheetData>
  <mergeCells count="1">
    <mergeCell ref="A2:D2"/>
  </mergeCells>
  <pageMargins left="0.707638888888889" right="0.707638888888889" top="0.747916666666667" bottom="0.747916666666667" header="0.313888888888889" footer="0.313888888888889"/>
  <pageSetup paperSize="9" scale="9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topLeftCell="A7" workbookViewId="0">
      <selection activeCell="D34" sqref="D34"/>
    </sheetView>
  </sheetViews>
  <sheetFormatPr defaultColWidth="9" defaultRowHeight="14.25" outlineLevelCol="3"/>
  <cols>
    <col min="1" max="1" width="43.375" customWidth="1"/>
    <col min="2" max="2" width="11.625" customWidth="1"/>
    <col min="3" max="3" width="14.5" customWidth="1"/>
    <col min="4" max="4" width="18.25" customWidth="1"/>
    <col min="5" max="5" width="25.5" customWidth="1"/>
  </cols>
  <sheetData>
    <row r="1" spans="1:4">
      <c r="A1" s="18" t="s">
        <v>56</v>
      </c>
    </row>
    <row r="2" ht="26.45" customHeight="1" spans="1:4">
      <c r="A2" s="124" t="s">
        <v>55</v>
      </c>
      <c r="B2" s="124"/>
      <c r="C2" s="124"/>
      <c r="D2" s="124"/>
    </row>
    <row r="3" spans="1:4">
      <c r="A3" s="125"/>
      <c r="B3" s="126"/>
      <c r="C3" s="126"/>
      <c r="D3" s="127" t="s">
        <v>751</v>
      </c>
    </row>
    <row r="4" ht="44.25" customHeight="1" spans="1:4">
      <c r="A4" s="128" t="s">
        <v>752</v>
      </c>
      <c r="B4" s="128" t="s">
        <v>86</v>
      </c>
      <c r="C4" s="66" t="s">
        <v>87</v>
      </c>
      <c r="D4" s="66" t="s">
        <v>88</v>
      </c>
    </row>
    <row r="5" ht="18.6" customHeight="1" spans="1:4">
      <c r="A5" s="129" t="s">
        <v>944</v>
      </c>
      <c r="B5" s="130"/>
      <c r="C5" s="131"/>
      <c r="D5" s="130"/>
    </row>
    <row r="6" ht="18.6" customHeight="1" spans="1:4">
      <c r="A6" s="129" t="s">
        <v>963</v>
      </c>
      <c r="B6" s="132"/>
      <c r="C6" s="133"/>
      <c r="D6" s="132"/>
    </row>
    <row r="7" ht="18.6" customHeight="1" spans="1:4">
      <c r="A7" s="134" t="s">
        <v>964</v>
      </c>
      <c r="B7" s="132"/>
      <c r="C7" s="133"/>
      <c r="D7" s="132"/>
    </row>
    <row r="8" ht="18.6" customHeight="1" spans="1:4">
      <c r="A8" s="134" t="s">
        <v>965</v>
      </c>
      <c r="B8" s="132"/>
      <c r="C8" s="133"/>
      <c r="D8" s="132"/>
    </row>
    <row r="9" ht="18.6" customHeight="1" spans="1:4">
      <c r="A9" s="134" t="s">
        <v>966</v>
      </c>
      <c r="B9" s="132"/>
      <c r="C9" s="133"/>
      <c r="D9" s="132"/>
    </row>
    <row r="10" ht="18.6" customHeight="1" spans="1:4">
      <c r="A10" s="134" t="s">
        <v>967</v>
      </c>
      <c r="B10" s="132"/>
      <c r="C10" s="133"/>
      <c r="D10" s="132"/>
    </row>
    <row r="11" ht="18.6" customHeight="1" spans="1:4">
      <c r="A11" s="134" t="s">
        <v>968</v>
      </c>
      <c r="B11" s="132"/>
      <c r="C11" s="133"/>
      <c r="D11" s="132"/>
    </row>
    <row r="12" ht="18.6" customHeight="1" spans="1:4">
      <c r="A12" s="134" t="s">
        <v>969</v>
      </c>
      <c r="B12" s="132"/>
      <c r="C12" s="133"/>
      <c r="D12" s="132"/>
    </row>
    <row r="13" ht="18.6" customHeight="1" spans="1:4">
      <c r="A13" s="134" t="s">
        <v>970</v>
      </c>
      <c r="B13" s="132"/>
      <c r="C13" s="133"/>
      <c r="D13" s="132"/>
    </row>
    <row r="14" ht="18.6" customHeight="1" spans="1:4">
      <c r="A14" s="134" t="s">
        <v>971</v>
      </c>
      <c r="B14" s="132"/>
      <c r="C14" s="133"/>
      <c r="D14" s="132"/>
    </row>
    <row r="15" ht="18.6" customHeight="1" spans="1:4">
      <c r="A15" s="129" t="s">
        <v>945</v>
      </c>
      <c r="B15" s="135"/>
      <c r="C15" s="136"/>
      <c r="D15" s="135"/>
    </row>
    <row r="16" ht="18.6" customHeight="1" spans="1:4">
      <c r="A16" s="137" t="s">
        <v>972</v>
      </c>
      <c r="B16" s="138"/>
      <c r="C16" s="139"/>
      <c r="D16" s="138"/>
    </row>
    <row r="17" ht="18.6" customHeight="1" spans="1:4">
      <c r="A17" s="134" t="s">
        <v>973</v>
      </c>
      <c r="B17" s="138"/>
      <c r="C17" s="139"/>
      <c r="D17" s="138"/>
    </row>
    <row r="18" ht="18.6" customHeight="1" spans="1:4">
      <c r="A18" s="134" t="s">
        <v>974</v>
      </c>
      <c r="B18" s="138"/>
      <c r="C18" s="139"/>
      <c r="D18" s="138"/>
    </row>
    <row r="19" ht="18.6" customHeight="1" spans="1:4">
      <c r="A19" s="134" t="s">
        <v>975</v>
      </c>
      <c r="B19" s="138"/>
      <c r="C19" s="139"/>
      <c r="D19" s="138"/>
    </row>
    <row r="20" ht="18.6" customHeight="1" spans="1:4">
      <c r="A20" s="134" t="s">
        <v>976</v>
      </c>
      <c r="B20" s="138"/>
      <c r="C20" s="139"/>
      <c r="D20" s="138"/>
    </row>
    <row r="21" ht="18.6" customHeight="1" spans="1:4">
      <c r="A21" s="134" t="s">
        <v>977</v>
      </c>
      <c r="B21" s="138"/>
      <c r="C21" s="139"/>
      <c r="D21" s="138"/>
    </row>
    <row r="22" ht="18.6" customHeight="1" spans="1:4">
      <c r="A22" s="134" t="s">
        <v>978</v>
      </c>
      <c r="B22" s="138"/>
      <c r="C22" s="139"/>
      <c r="D22" s="138"/>
    </row>
    <row r="23" ht="18.6" customHeight="1" spans="1:4">
      <c r="A23" s="134" t="s">
        <v>979</v>
      </c>
      <c r="B23" s="138"/>
      <c r="C23" s="139"/>
      <c r="D23" s="138"/>
    </row>
    <row r="24" ht="18.6" customHeight="1" spans="1:4">
      <c r="A24" s="129" t="s">
        <v>946</v>
      </c>
      <c r="B24" s="135"/>
      <c r="C24" s="136"/>
      <c r="D24" s="135"/>
    </row>
    <row r="25" ht="18.6" customHeight="1" spans="1:4">
      <c r="A25" s="129" t="s">
        <v>980</v>
      </c>
      <c r="B25" s="138"/>
      <c r="C25" s="139"/>
      <c r="D25" s="138"/>
    </row>
    <row r="26" ht="18.6" customHeight="1" spans="1:4">
      <c r="A26" s="129" t="s">
        <v>947</v>
      </c>
      <c r="B26" s="135"/>
      <c r="C26" s="136"/>
      <c r="D26" s="135"/>
    </row>
    <row r="27" ht="18.6" customHeight="1" spans="1:4">
      <c r="A27" s="129" t="s">
        <v>981</v>
      </c>
      <c r="B27" s="138"/>
      <c r="C27" s="139"/>
      <c r="D27" s="138"/>
    </row>
    <row r="28" ht="18.6" customHeight="1" spans="1:4">
      <c r="A28" s="129" t="s">
        <v>982</v>
      </c>
      <c r="B28" s="138"/>
      <c r="C28" s="139"/>
      <c r="D28" s="138"/>
    </row>
    <row r="29" ht="18.6" customHeight="1" spans="1:4">
      <c r="A29" s="129" t="s">
        <v>983</v>
      </c>
      <c r="B29" s="138"/>
      <c r="C29" s="139"/>
      <c r="D29" s="138"/>
    </row>
    <row r="30" ht="18.6" customHeight="1" spans="1:4">
      <c r="A30" s="129" t="s">
        <v>948</v>
      </c>
      <c r="B30" s="135"/>
      <c r="C30" s="136"/>
      <c r="D30" s="135"/>
    </row>
    <row r="31" ht="18.6" customHeight="1" spans="1:4">
      <c r="A31" s="140" t="s">
        <v>154</v>
      </c>
      <c r="B31" s="138"/>
      <c r="C31" s="139"/>
      <c r="D31" s="138"/>
    </row>
    <row r="32" ht="18.6" customHeight="1" spans="1:4">
      <c r="A32" s="141" t="s">
        <v>949</v>
      </c>
      <c r="B32" s="138"/>
      <c r="C32" s="139"/>
      <c r="D32" s="138"/>
    </row>
    <row r="33" ht="18.6" customHeight="1" spans="1:4">
      <c r="A33" s="132" t="s">
        <v>950</v>
      </c>
      <c r="B33" s="138">
        <v>4723.63</v>
      </c>
      <c r="C33" s="139">
        <v>5545.38</v>
      </c>
      <c r="D33" s="142">
        <f>B33/C33</f>
        <v>0.8518</v>
      </c>
    </row>
    <row r="34" ht="18.6" customHeight="1" spans="1:4">
      <c r="A34" s="140" t="s">
        <v>984</v>
      </c>
      <c r="B34" s="138">
        <v>4723.63</v>
      </c>
      <c r="C34" s="139">
        <f>C33+C31</f>
        <v>5545.38</v>
      </c>
      <c r="D34" s="142">
        <f>B34/C34</f>
        <v>0.8518</v>
      </c>
    </row>
  </sheetData>
  <mergeCells count="1">
    <mergeCell ref="A2:D2"/>
  </mergeCells>
  <pageMargins left="0.707638888888889" right="0.707638888888889" top="0.747916666666667" bottom="0.747916666666667" header="0.313888888888889" footer="0.313888888888889"/>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workbookViewId="0">
      <selection activeCell="D44" sqref="A1:D44"/>
    </sheetView>
  </sheetViews>
  <sheetFormatPr defaultColWidth="9" defaultRowHeight="14.25" outlineLevelCol="4"/>
  <cols>
    <col min="1" max="1" width="44.625" customWidth="1"/>
    <col min="2" max="3" width="11.5" customWidth="1"/>
    <col min="4" max="4" width="15.125" style="184" customWidth="1"/>
  </cols>
  <sheetData>
    <row r="1" ht="18" customHeight="1" spans="1:5">
      <c r="A1" s="257" t="s">
        <v>5</v>
      </c>
      <c r="B1" s="258"/>
    </row>
    <row r="2" ht="20.25" spans="1:5">
      <c r="A2" s="259" t="s">
        <v>4</v>
      </c>
      <c r="B2" s="259"/>
      <c r="C2" s="259"/>
      <c r="D2" s="302"/>
    </row>
    <row r="3" spans="1:5">
      <c r="A3" s="260"/>
      <c r="B3" s="258"/>
      <c r="D3" s="303" t="s">
        <v>84</v>
      </c>
    </row>
    <row r="4" ht="44.45" customHeight="1" spans="1:5">
      <c r="A4" s="283" t="s">
        <v>85</v>
      </c>
      <c r="B4" s="177" t="s">
        <v>86</v>
      </c>
      <c r="C4" s="194" t="s">
        <v>87</v>
      </c>
      <c r="D4" s="67" t="s">
        <v>88</v>
      </c>
    </row>
    <row r="5" s="16" customFormat="1" spans="1:5">
      <c r="A5" s="304" t="s">
        <v>89</v>
      </c>
      <c r="B5" s="305">
        <f>SUM(B6:B21)</f>
        <v>1160000</v>
      </c>
      <c r="C5" s="305">
        <f>SUM(C6:C21)</f>
        <v>1056500</v>
      </c>
      <c r="D5" s="306">
        <f>B5/C5</f>
        <v>1.098</v>
      </c>
    </row>
    <row r="6" spans="1:5">
      <c r="A6" s="285" t="s">
        <v>90</v>
      </c>
      <c r="B6" s="307">
        <v>428000</v>
      </c>
      <c r="C6" s="308">
        <v>364500</v>
      </c>
      <c r="D6" s="288">
        <f>B6/C6</f>
        <v>1.1742</v>
      </c>
    </row>
    <row r="7" spans="1:5">
      <c r="A7" s="285" t="s">
        <v>91</v>
      </c>
      <c r="B7" s="307"/>
      <c r="C7" s="308"/>
      <c r="D7" s="288"/>
    </row>
    <row r="8" spans="1:5">
      <c r="A8" s="285" t="s">
        <v>92</v>
      </c>
      <c r="B8" s="307">
        <v>200000</v>
      </c>
      <c r="C8" s="308">
        <v>183000</v>
      </c>
      <c r="D8" s="288">
        <f t="shared" ref="D7:D23" si="0">B8/C8</f>
        <v>1.0929</v>
      </c>
    </row>
    <row r="9" spans="1:5">
      <c r="A9" s="285" t="s">
        <v>93</v>
      </c>
      <c r="B9" s="307"/>
      <c r="C9" s="308"/>
      <c r="D9" s="288"/>
      <c r="E9" s="183"/>
    </row>
    <row r="10" spans="1:5">
      <c r="A10" s="285" t="s">
        <v>94</v>
      </c>
      <c r="B10" s="307">
        <v>56000</v>
      </c>
      <c r="C10" s="308">
        <v>45000</v>
      </c>
      <c r="D10" s="288">
        <f t="shared" si="0"/>
        <v>1.2444</v>
      </c>
    </row>
    <row r="11" spans="1:5">
      <c r="A11" s="285" t="s">
        <v>95</v>
      </c>
      <c r="B11" s="307">
        <v>3000</v>
      </c>
      <c r="C11" s="308">
        <v>5000</v>
      </c>
      <c r="D11" s="288">
        <f t="shared" si="0"/>
        <v>0.6</v>
      </c>
    </row>
    <row r="12" spans="1:5">
      <c r="A12" s="285" t="s">
        <v>96</v>
      </c>
      <c r="B12" s="307">
        <v>60000</v>
      </c>
      <c r="C12" s="308">
        <v>60000</v>
      </c>
      <c r="D12" s="288">
        <f t="shared" si="0"/>
        <v>1</v>
      </c>
    </row>
    <row r="13" spans="1:5">
      <c r="A13" s="285" t="s">
        <v>97</v>
      </c>
      <c r="B13" s="307">
        <v>44000</v>
      </c>
      <c r="C13" s="308">
        <v>42000</v>
      </c>
      <c r="D13" s="288">
        <f t="shared" si="0"/>
        <v>1.0476</v>
      </c>
    </row>
    <row r="14" spans="1:5">
      <c r="A14" s="285" t="s">
        <v>98</v>
      </c>
      <c r="B14" s="307">
        <v>18000</v>
      </c>
      <c r="C14" s="308">
        <v>18000</v>
      </c>
      <c r="D14" s="288">
        <f t="shared" si="0"/>
        <v>1</v>
      </c>
    </row>
    <row r="15" spans="1:5">
      <c r="A15" s="285" t="s">
        <v>99</v>
      </c>
      <c r="B15" s="307">
        <v>50000</v>
      </c>
      <c r="C15" s="308">
        <v>50000</v>
      </c>
      <c r="D15" s="288">
        <f t="shared" si="0"/>
        <v>1</v>
      </c>
    </row>
    <row r="16" spans="1:5">
      <c r="A16" s="285" t="s">
        <v>100</v>
      </c>
      <c r="B16" s="307">
        <v>154000</v>
      </c>
      <c r="C16" s="308">
        <v>155000</v>
      </c>
      <c r="D16" s="288">
        <f t="shared" si="0"/>
        <v>0.9935</v>
      </c>
    </row>
    <row r="17" spans="1:4">
      <c r="A17" s="285" t="s">
        <v>101</v>
      </c>
      <c r="B17" s="307">
        <v>12000</v>
      </c>
      <c r="C17" s="308">
        <v>13000</v>
      </c>
      <c r="D17" s="288">
        <f t="shared" si="0"/>
        <v>0.9231</v>
      </c>
    </row>
    <row r="18" spans="1:4">
      <c r="A18" s="285" t="s">
        <v>102</v>
      </c>
      <c r="B18" s="307">
        <v>10000</v>
      </c>
      <c r="C18" s="308">
        <v>29000</v>
      </c>
      <c r="D18" s="288">
        <f t="shared" si="0"/>
        <v>0.3448</v>
      </c>
    </row>
    <row r="19" spans="1:4">
      <c r="A19" s="285" t="s">
        <v>103</v>
      </c>
      <c r="B19" s="307">
        <v>124000</v>
      </c>
      <c r="C19" s="308">
        <v>90000</v>
      </c>
      <c r="D19" s="288">
        <f t="shared" si="0"/>
        <v>1.3778</v>
      </c>
    </row>
    <row r="20" spans="1:4">
      <c r="A20" s="285" t="s">
        <v>104</v>
      </c>
      <c r="B20" s="307"/>
      <c r="C20" s="308"/>
      <c r="D20" s="288"/>
    </row>
    <row r="21" spans="1:4">
      <c r="A21" s="285" t="s">
        <v>105</v>
      </c>
      <c r="B21" s="307">
        <v>1000</v>
      </c>
      <c r="C21" s="308">
        <v>2000</v>
      </c>
      <c r="D21" s="288">
        <f t="shared" si="0"/>
        <v>0.5</v>
      </c>
    </row>
    <row r="22" s="16" customFormat="1" spans="1:4">
      <c r="A22" s="304" t="s">
        <v>106</v>
      </c>
      <c r="B22" s="305">
        <f>SUM(B23:B30)</f>
        <v>320000</v>
      </c>
      <c r="C22" s="309">
        <v>452000</v>
      </c>
      <c r="D22" s="306">
        <f t="shared" si="0"/>
        <v>0.708</v>
      </c>
    </row>
    <row r="23" spans="1:4">
      <c r="A23" s="285" t="s">
        <v>107</v>
      </c>
      <c r="B23" s="307">
        <v>75000</v>
      </c>
      <c r="C23" s="308">
        <v>80000</v>
      </c>
      <c r="D23" s="288">
        <f t="shared" si="0"/>
        <v>0.9375</v>
      </c>
    </row>
    <row r="24" spans="1:4">
      <c r="A24" s="285" t="s">
        <v>108</v>
      </c>
      <c r="B24" s="307">
        <v>45800</v>
      </c>
      <c r="C24" s="308">
        <v>43000</v>
      </c>
      <c r="D24" s="288">
        <f t="shared" ref="D24:D32" si="1">B24/C24</f>
        <v>1.0651</v>
      </c>
    </row>
    <row r="25" spans="1:4">
      <c r="A25" s="285" t="s">
        <v>109</v>
      </c>
      <c r="B25" s="307">
        <v>40000</v>
      </c>
      <c r="C25" s="308">
        <v>33700</v>
      </c>
      <c r="D25" s="288">
        <f t="shared" si="1"/>
        <v>1.1869</v>
      </c>
    </row>
    <row r="26" spans="1:4">
      <c r="A26" s="285" t="s">
        <v>110</v>
      </c>
      <c r="B26" s="307">
        <v>1200</v>
      </c>
      <c r="C26" s="308">
        <v>6800</v>
      </c>
      <c r="D26" s="288">
        <f t="shared" si="1"/>
        <v>0.1765</v>
      </c>
    </row>
    <row r="27" spans="1:4">
      <c r="A27" s="285" t="s">
        <v>111</v>
      </c>
      <c r="B27" s="307">
        <v>130000</v>
      </c>
      <c r="C27" s="308">
        <v>266000</v>
      </c>
      <c r="D27" s="288">
        <f t="shared" si="1"/>
        <v>0.4887</v>
      </c>
    </row>
    <row r="28" spans="1:4">
      <c r="A28" s="285" t="s">
        <v>112</v>
      </c>
      <c r="B28" s="307">
        <v>1000</v>
      </c>
      <c r="C28" s="308">
        <v>7000</v>
      </c>
      <c r="D28" s="288">
        <f t="shared" si="1"/>
        <v>0.1429</v>
      </c>
    </row>
    <row r="29" spans="1:4">
      <c r="A29" s="285" t="s">
        <v>113</v>
      </c>
      <c r="B29" s="307">
        <v>20000</v>
      </c>
      <c r="C29" s="308">
        <v>14000</v>
      </c>
      <c r="D29" s="288">
        <f t="shared" si="1"/>
        <v>1.4286</v>
      </c>
    </row>
    <row r="30" spans="1:4">
      <c r="A30" s="285" t="s">
        <v>114</v>
      </c>
      <c r="B30" s="307">
        <v>7000</v>
      </c>
      <c r="C30" s="308">
        <v>1500</v>
      </c>
      <c r="D30" s="288">
        <f t="shared" si="1"/>
        <v>4.6667</v>
      </c>
    </row>
    <row r="31" s="301" customFormat="1" spans="1:4">
      <c r="A31" s="310" t="s">
        <v>115</v>
      </c>
      <c r="B31" s="311">
        <f>B22+B5</f>
        <v>1480000</v>
      </c>
      <c r="C31" s="312">
        <v>1508500</v>
      </c>
      <c r="D31" s="313">
        <f t="shared" si="1"/>
        <v>0.9811</v>
      </c>
    </row>
    <row r="32" spans="1:4">
      <c r="A32" s="290" t="s">
        <v>116</v>
      </c>
      <c r="B32" s="307"/>
      <c r="C32" s="308"/>
      <c r="D32" s="288"/>
    </row>
    <row r="33" spans="1:4">
      <c r="A33" s="290" t="s">
        <v>117</v>
      </c>
      <c r="B33" s="307">
        <f>B34+SUM(B38:B43)</f>
        <v>516033</v>
      </c>
      <c r="C33" s="308">
        <v>614045</v>
      </c>
      <c r="D33" s="288">
        <f t="shared" ref="D33:D44" si="2">B33/C33</f>
        <v>0.8404</v>
      </c>
    </row>
    <row r="34" spans="1:4">
      <c r="A34" s="291" t="s">
        <v>118</v>
      </c>
      <c r="B34" s="307">
        <f>SUM(B35:B37)</f>
        <v>454261</v>
      </c>
      <c r="C34" s="308">
        <v>469626</v>
      </c>
      <c r="D34" s="288">
        <f t="shared" si="2"/>
        <v>0.9673</v>
      </c>
    </row>
    <row r="35" spans="1:4">
      <c r="A35" s="292" t="s">
        <v>119</v>
      </c>
      <c r="B35" s="307">
        <v>34575</v>
      </c>
      <c r="C35" s="314">
        <v>50906</v>
      </c>
      <c r="D35" s="288">
        <f t="shared" si="2"/>
        <v>0.6792</v>
      </c>
    </row>
    <row r="36" spans="1:4">
      <c r="A36" s="292" t="s">
        <v>120</v>
      </c>
      <c r="B36" s="307">
        <v>368882</v>
      </c>
      <c r="C36" s="308">
        <v>277181</v>
      </c>
      <c r="D36" s="288">
        <f t="shared" si="2"/>
        <v>1.3308</v>
      </c>
    </row>
    <row r="37" spans="1:4">
      <c r="A37" s="292" t="s">
        <v>121</v>
      </c>
      <c r="B37" s="307">
        <v>50804</v>
      </c>
      <c r="C37" s="308">
        <v>141539</v>
      </c>
      <c r="D37" s="288">
        <f t="shared" si="2"/>
        <v>0.3589</v>
      </c>
    </row>
    <row r="38" spans="1:4">
      <c r="A38" s="293" t="s">
        <v>122</v>
      </c>
      <c r="B38" s="307"/>
      <c r="C38" s="308"/>
      <c r="D38" s="288"/>
    </row>
    <row r="39" spans="1:4">
      <c r="A39" s="294" t="s">
        <v>123</v>
      </c>
      <c r="B39" s="315"/>
      <c r="C39" s="308">
        <v>80764</v>
      </c>
      <c r="D39" s="288">
        <f t="shared" si="2"/>
        <v>0</v>
      </c>
    </row>
    <row r="40" spans="1:4">
      <c r="A40" s="294" t="s">
        <v>124</v>
      </c>
      <c r="B40" s="307">
        <v>19724</v>
      </c>
      <c r="C40" s="308">
        <v>5545</v>
      </c>
      <c r="D40" s="288">
        <f t="shared" si="2"/>
        <v>3.5571</v>
      </c>
    </row>
    <row r="41" spans="1:4">
      <c r="A41" s="291" t="s">
        <v>125</v>
      </c>
      <c r="B41" s="307">
        <f>57048-15000</f>
        <v>42048</v>
      </c>
      <c r="C41" s="308">
        <v>58110</v>
      </c>
      <c r="D41" s="288">
        <f t="shared" si="2"/>
        <v>0.7236</v>
      </c>
    </row>
    <row r="42" spans="1:4">
      <c r="A42" s="295" t="s">
        <v>126</v>
      </c>
      <c r="B42" s="307"/>
      <c r="C42" s="308"/>
      <c r="D42" s="288"/>
    </row>
    <row r="43" spans="1:4">
      <c r="A43" s="294" t="s">
        <v>127</v>
      </c>
      <c r="B43" s="307"/>
      <c r="C43" s="308"/>
      <c r="D43" s="288"/>
    </row>
    <row r="44" spans="1:4">
      <c r="A44" s="289" t="s">
        <v>128</v>
      </c>
      <c r="B44" s="307">
        <f>B31+B32+B33</f>
        <v>1996033</v>
      </c>
      <c r="C44" s="307">
        <f>C31+C32+C33</f>
        <v>2122545</v>
      </c>
      <c r="D44" s="288">
        <f t="shared" si="2"/>
        <v>0.9404</v>
      </c>
    </row>
    <row r="45" spans="1:4">
      <c r="A45" s="296"/>
      <c r="B45" s="258"/>
    </row>
    <row r="46" spans="1:4">
      <c r="A46" s="296"/>
      <c r="B46" s="258"/>
    </row>
    <row r="47" spans="1:4">
      <c r="A47" s="296"/>
      <c r="B47" s="258"/>
    </row>
    <row r="48" spans="1:4">
      <c r="A48" s="258"/>
      <c r="B48" s="258"/>
    </row>
    <row r="49" spans="1:2">
      <c r="A49" s="258"/>
      <c r="B49" s="258"/>
    </row>
    <row r="50" spans="1:2">
      <c r="A50" s="258"/>
      <c r="B50" s="258"/>
    </row>
  </sheetData>
  <mergeCells count="1">
    <mergeCell ref="A2:D2"/>
  </mergeCells>
  <pageMargins left="0.707638888888889" right="0.707638888888889" top="0.747916666666667" bottom="0.747916666666667" header="0.313888888888889" footer="0.313888888888889"/>
  <pageSetup paperSize="9" scale="9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B16" sqref="B16"/>
    </sheetView>
  </sheetViews>
  <sheetFormatPr defaultColWidth="8.125" defaultRowHeight="14.25" outlineLevelCol="5"/>
  <cols>
    <col min="1" max="1" width="35.125" style="62" customWidth="1"/>
    <col min="2" max="2" width="16.5" style="62" customWidth="1"/>
    <col min="3" max="3" width="16.375" style="62" customWidth="1"/>
    <col min="4" max="4" width="19.875" style="92" customWidth="1"/>
    <col min="5" max="5" width="10.5" style="62" customWidth="1"/>
    <col min="6" max="6" width="9.125" style="62" customWidth="1"/>
    <col min="7" max="13" width="8.125" style="62"/>
    <col min="14" max="14" width="11.5" style="62" customWidth="1"/>
    <col min="15" max="16384" width="8.125" style="62"/>
  </cols>
  <sheetData>
    <row r="1" spans="1:6">
      <c r="A1" s="62" t="s">
        <v>59</v>
      </c>
    </row>
    <row r="2" ht="20.25" spans="1:6">
      <c r="A2" s="93" t="s">
        <v>58</v>
      </c>
      <c r="B2" s="93"/>
      <c r="C2" s="93"/>
      <c r="D2" s="93"/>
    </row>
    <row r="3" spans="1:6">
      <c r="A3" s="94"/>
      <c r="B3" s="61"/>
      <c r="D3" s="95" t="s">
        <v>751</v>
      </c>
    </row>
    <row r="4" s="89" customFormat="1" ht="44.25" customHeight="1" spans="1:6">
      <c r="A4" s="114" t="s">
        <v>752</v>
      </c>
      <c r="B4" s="65" t="s">
        <v>86</v>
      </c>
      <c r="C4" s="66" t="s">
        <v>87</v>
      </c>
      <c r="D4" s="66" t="s">
        <v>88</v>
      </c>
    </row>
    <row r="5" ht="21" customHeight="1" spans="1:6">
      <c r="A5" s="79" t="s">
        <v>985</v>
      </c>
      <c r="B5" s="105"/>
      <c r="C5" s="106"/>
      <c r="D5" s="115"/>
    </row>
    <row r="6" ht="21" customHeight="1" spans="1:6">
      <c r="A6" s="79" t="s">
        <v>986</v>
      </c>
      <c r="B6" s="116"/>
      <c r="C6" s="117"/>
      <c r="D6" s="115"/>
    </row>
    <row r="7" ht="21" customHeight="1" spans="1:6">
      <c r="A7" s="79" t="s">
        <v>987</v>
      </c>
      <c r="B7" s="118">
        <v>42720</v>
      </c>
      <c r="C7" s="119">
        <v>40041</v>
      </c>
      <c r="D7" s="115">
        <f t="shared" ref="D6:D16" si="0">B7/C7</f>
        <v>1.0669</v>
      </c>
    </row>
    <row r="8" ht="21" customHeight="1" spans="1:6">
      <c r="A8" s="79" t="s">
        <v>988</v>
      </c>
      <c r="B8" s="120">
        <v>105570</v>
      </c>
      <c r="C8" s="119">
        <v>92610</v>
      </c>
      <c r="D8" s="115">
        <f t="shared" si="0"/>
        <v>1.1399</v>
      </c>
    </row>
    <row r="9" ht="21" customHeight="1" spans="1:6">
      <c r="A9" s="79" t="s">
        <v>989</v>
      </c>
      <c r="B9" s="120">
        <v>225655</v>
      </c>
      <c r="C9" s="119">
        <v>197033</v>
      </c>
      <c r="D9" s="115">
        <f t="shared" si="0"/>
        <v>1.1453</v>
      </c>
      <c r="F9" s="121"/>
    </row>
    <row r="10" ht="21" customHeight="1" spans="1:6">
      <c r="A10" s="103" t="s">
        <v>990</v>
      </c>
      <c r="B10" s="120">
        <v>225655</v>
      </c>
      <c r="C10" s="119">
        <v>197033</v>
      </c>
      <c r="D10" s="115">
        <f t="shared" si="0"/>
        <v>1.1453</v>
      </c>
    </row>
    <row r="11" ht="21" customHeight="1" spans="1:6">
      <c r="A11" s="104" t="s">
        <v>991</v>
      </c>
      <c r="B11" s="120"/>
      <c r="C11" s="119"/>
      <c r="D11" s="115"/>
    </row>
    <row r="12" ht="21" customHeight="1" spans="1:6">
      <c r="A12" s="103" t="s">
        <v>992</v>
      </c>
      <c r="B12" s="120"/>
      <c r="C12" s="119"/>
      <c r="D12" s="115"/>
    </row>
    <row r="13" ht="21" customHeight="1" spans="1:6">
      <c r="A13" s="79" t="s">
        <v>993</v>
      </c>
      <c r="B13" s="120">
        <v>9081</v>
      </c>
      <c r="C13" s="119">
        <v>8719</v>
      </c>
      <c r="D13" s="115">
        <f t="shared" si="0"/>
        <v>1.0415</v>
      </c>
    </row>
    <row r="14" ht="21" customHeight="1" spans="1:6">
      <c r="A14" s="79" t="s">
        <v>994</v>
      </c>
      <c r="B14" s="120">
        <v>7530</v>
      </c>
      <c r="C14" s="119">
        <v>10107</v>
      </c>
      <c r="D14" s="115">
        <f t="shared" si="0"/>
        <v>0.745</v>
      </c>
    </row>
    <row r="15" ht="21" customHeight="1" spans="1:6">
      <c r="A15" s="79" t="s">
        <v>995</v>
      </c>
      <c r="B15" s="120">
        <v>7309</v>
      </c>
      <c r="C15" s="119">
        <v>5749</v>
      </c>
      <c r="D15" s="115">
        <f t="shared" si="0"/>
        <v>1.2714</v>
      </c>
    </row>
    <row r="16" ht="21" customHeight="1" spans="1:6">
      <c r="A16" s="122" t="s">
        <v>996</v>
      </c>
      <c r="B16" s="119">
        <f>B15+B14+B13+B9+B8+B7</f>
        <v>397865</v>
      </c>
      <c r="C16" s="119">
        <f>C15+C14+C13+C9+C8+C7</f>
        <v>354259</v>
      </c>
      <c r="D16" s="115">
        <f t="shared" si="0"/>
        <v>1.1231</v>
      </c>
    </row>
    <row r="17" spans="1:4">
      <c r="A17" s="90"/>
      <c r="B17" s="90"/>
      <c r="C17" s="90"/>
      <c r="D17" s="123"/>
    </row>
  </sheetData>
  <mergeCells count="1">
    <mergeCell ref="A2:D2"/>
  </mergeCells>
  <conditionalFormatting sqref="A5:A6">
    <cfRule type="expression" dxfId="0" priority="1" stopIfTrue="1">
      <formula>"len($A:$A)=3"</formula>
    </cfRule>
  </conditionalFormatting>
  <conditionalFormatting sqref="D5:D16">
    <cfRule type="cellIs" dxfId="1" priority="2" stopIfTrue="1" operator="lessThan">
      <formula>0</formula>
    </cfRule>
  </conditionalFormatting>
  <pageMargins left="0.707638888888889" right="0.707638888888889" top="0.747916666666667" bottom="0.747916666666667" header="0.313888888888889" footer="0.313888888888889"/>
  <pageSetup paperSize="9" scale="93"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K19" sqref="K19"/>
    </sheetView>
  </sheetViews>
  <sheetFormatPr defaultColWidth="8.125" defaultRowHeight="14.25" outlineLevelCol="5"/>
  <cols>
    <col min="1" max="1" width="37.125" style="62" customWidth="1"/>
    <col min="2" max="3" width="14.625" style="62" customWidth="1"/>
    <col min="4" max="4" width="18" style="92" customWidth="1"/>
    <col min="5" max="5" width="10.5" style="62" customWidth="1"/>
    <col min="6" max="6" width="9.125" style="62" customWidth="1"/>
    <col min="7" max="13" width="8.125" style="62"/>
    <col min="14" max="14" width="11.5" style="62" customWidth="1"/>
    <col min="15" max="16384" width="8.125" style="62"/>
  </cols>
  <sheetData>
    <row r="1" ht="19.9" customHeight="1" spans="1:6">
      <c r="A1" s="62" t="s">
        <v>62</v>
      </c>
    </row>
    <row r="2" ht="20.25" spans="1:6">
      <c r="A2" s="93" t="s">
        <v>61</v>
      </c>
      <c r="B2" s="93"/>
      <c r="C2" s="93"/>
      <c r="D2" s="93"/>
    </row>
    <row r="3" spans="1:6">
      <c r="A3" s="94"/>
      <c r="B3" s="61"/>
      <c r="D3" s="95" t="s">
        <v>751</v>
      </c>
    </row>
    <row r="4" s="89" customFormat="1" ht="45.75" customHeight="1" spans="1:6">
      <c r="A4" s="96" t="s">
        <v>752</v>
      </c>
      <c r="B4" s="65" t="s">
        <v>86</v>
      </c>
      <c r="C4" s="66" t="s">
        <v>87</v>
      </c>
      <c r="D4" s="66" t="s">
        <v>88</v>
      </c>
    </row>
    <row r="5" s="90" customFormat="1" ht="22.9" customHeight="1" spans="1:6">
      <c r="A5" s="79" t="s">
        <v>997</v>
      </c>
      <c r="B5" s="97"/>
      <c r="C5" s="98"/>
      <c r="D5" s="99"/>
    </row>
    <row r="6" s="90" customFormat="1" ht="22.9" customHeight="1" spans="1:6">
      <c r="A6" s="79" t="s">
        <v>998</v>
      </c>
      <c r="B6" s="97"/>
      <c r="C6" s="98"/>
      <c r="D6" s="99"/>
    </row>
    <row r="7" s="90" customFormat="1" ht="22.9" customHeight="1" spans="1:6">
      <c r="A7" s="79" t="s">
        <v>999</v>
      </c>
      <c r="B7" s="100">
        <v>42720</v>
      </c>
      <c r="C7" s="101">
        <v>40041</v>
      </c>
      <c r="D7" s="99">
        <f>B7/C7</f>
        <v>1.067</v>
      </c>
    </row>
    <row r="8" s="90" customFormat="1" ht="22.9" customHeight="1" spans="1:6">
      <c r="A8" s="79" t="s">
        <v>1000</v>
      </c>
      <c r="B8" s="97">
        <v>111965</v>
      </c>
      <c r="C8" s="98">
        <v>92723</v>
      </c>
      <c r="D8" s="99">
        <f t="shared" ref="D8:D16" si="0">B8/C8</f>
        <v>1.208</v>
      </c>
    </row>
    <row r="9" s="90" customFormat="1" ht="22.9" customHeight="1" spans="1:6">
      <c r="A9" s="79" t="s">
        <v>1001</v>
      </c>
      <c r="B9" s="97">
        <v>225655</v>
      </c>
      <c r="C9" s="98">
        <v>171666</v>
      </c>
      <c r="D9" s="99">
        <f t="shared" si="0"/>
        <v>1.315</v>
      </c>
      <c r="F9" s="102"/>
    </row>
    <row r="10" s="90" customFormat="1" ht="22.9" customHeight="1" spans="1:6">
      <c r="A10" s="103" t="s">
        <v>1002</v>
      </c>
      <c r="B10" s="97">
        <v>225655</v>
      </c>
      <c r="C10" s="98">
        <v>171666</v>
      </c>
      <c r="D10" s="99">
        <f t="shared" si="0"/>
        <v>1.315</v>
      </c>
    </row>
    <row r="11" s="90" customFormat="1" ht="22.9" customHeight="1" spans="1:6">
      <c r="A11" s="104" t="s">
        <v>1003</v>
      </c>
      <c r="B11" s="97"/>
      <c r="C11" s="98"/>
      <c r="D11" s="99"/>
    </row>
    <row r="12" s="90" customFormat="1" ht="22.9" customHeight="1" spans="1:6">
      <c r="A12" s="103" t="s">
        <v>1004</v>
      </c>
      <c r="B12" s="105"/>
      <c r="C12" s="106"/>
      <c r="D12" s="99"/>
    </row>
    <row r="13" s="91" customFormat="1" ht="22.9" customHeight="1" spans="1:6">
      <c r="A13" s="79" t="s">
        <v>1005</v>
      </c>
      <c r="B13" s="107">
        <v>10523</v>
      </c>
      <c r="C13" s="108">
        <v>10278</v>
      </c>
      <c r="D13" s="99">
        <f t="shared" si="0"/>
        <v>1.024</v>
      </c>
    </row>
    <row r="14" s="90" customFormat="1" ht="22.9" customHeight="1" spans="1:6">
      <c r="A14" s="79" t="s">
        <v>1006</v>
      </c>
      <c r="B14" s="109">
        <v>8614</v>
      </c>
      <c r="C14" s="110">
        <v>10729</v>
      </c>
      <c r="D14" s="99">
        <f t="shared" si="0"/>
        <v>0.803</v>
      </c>
    </row>
    <row r="15" s="90" customFormat="1" ht="22.9" customHeight="1" spans="1:6">
      <c r="A15" s="79" t="s">
        <v>1007</v>
      </c>
      <c r="B15" s="111">
        <v>7759</v>
      </c>
      <c r="C15" s="112">
        <v>5756</v>
      </c>
      <c r="D15" s="99">
        <f t="shared" si="0"/>
        <v>1.348</v>
      </c>
    </row>
    <row r="16" s="91" customFormat="1" ht="22.9" customHeight="1" spans="1:6">
      <c r="A16" s="113" t="s">
        <v>678</v>
      </c>
      <c r="B16" s="110">
        <f>B7+B8+B9+B13+B14+B15</f>
        <v>407236</v>
      </c>
      <c r="C16" s="110">
        <f>C7+C8+C9+C13+C14+C15</f>
        <v>331193</v>
      </c>
      <c r="D16" s="99">
        <f t="shared" si="0"/>
        <v>1.23</v>
      </c>
    </row>
  </sheetData>
  <mergeCells count="1">
    <mergeCell ref="A2:D2"/>
  </mergeCells>
  <conditionalFormatting sqref="A5:A6">
    <cfRule type="expression" dxfId="0" priority="1" stopIfTrue="1">
      <formula>"len($A:$A)=3"</formula>
    </cfRule>
  </conditionalFormatting>
  <conditionalFormatting sqref="D5:D16">
    <cfRule type="cellIs" dxfId="1" priority="4" stopIfTrue="1" operator="lessThan">
      <formula>0</formula>
    </cfRule>
  </conditionalFormatting>
  <pageMargins left="0.707638888888889" right="0.707638888888889" top="0.747916666666667" bottom="0.747916666666667" header="0.313888888888889" footer="0.313888888888889"/>
  <pageSetup paperSize="9" scale="9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5"/>
  <sheetViews>
    <sheetView topLeftCell="A16" workbookViewId="0">
      <selection activeCell="K18" sqref="K18"/>
    </sheetView>
  </sheetViews>
  <sheetFormatPr defaultColWidth="9" defaultRowHeight="14.25" outlineLevelCol="3"/>
  <cols>
    <col min="1" max="1" width="37.375" style="55" customWidth="1"/>
    <col min="2" max="2" width="14.125" style="56" customWidth="1"/>
    <col min="3" max="3" width="14.125" style="55" customWidth="1"/>
    <col min="4" max="4" width="14.625" style="57" customWidth="1"/>
    <col min="5" max="16384" width="9" style="55"/>
  </cols>
  <sheetData>
    <row r="1" ht="19.35" customHeight="1" spans="1:4">
      <c r="A1" s="55" t="s">
        <v>65</v>
      </c>
    </row>
    <row r="2" ht="24.75" customHeight="1" spans="1:4">
      <c r="A2" s="58" t="s">
        <v>64</v>
      </c>
      <c r="B2" s="58"/>
      <c r="C2" s="58"/>
      <c r="D2" s="59"/>
    </row>
    <row r="3" ht="17.45" customHeight="1" spans="1:4">
      <c r="A3" s="60"/>
      <c r="B3" s="61"/>
      <c r="C3" s="62"/>
      <c r="D3" s="63" t="s">
        <v>751</v>
      </c>
    </row>
    <row r="4" ht="36.75" customHeight="1" spans="1:4">
      <c r="A4" s="64" t="s">
        <v>1008</v>
      </c>
      <c r="B4" s="65" t="s">
        <v>86</v>
      </c>
      <c r="C4" s="66" t="s">
        <v>87</v>
      </c>
      <c r="D4" s="67" t="s">
        <v>1009</v>
      </c>
    </row>
    <row r="5" ht="20.45" customHeight="1" spans="1:4">
      <c r="A5" s="68" t="s">
        <v>985</v>
      </c>
      <c r="B5" s="69"/>
      <c r="C5" s="69"/>
      <c r="D5" s="70"/>
    </row>
    <row r="6" ht="20.45" customHeight="1" spans="1:4">
      <c r="A6" s="71" t="s">
        <v>1010</v>
      </c>
      <c r="B6" s="69"/>
      <c r="C6" s="69"/>
      <c r="D6" s="70"/>
    </row>
    <row r="7" ht="20.45" customHeight="1" spans="1:4">
      <c r="A7" s="71" t="s">
        <v>1011</v>
      </c>
      <c r="B7" s="69"/>
      <c r="C7" s="69"/>
      <c r="D7" s="70"/>
    </row>
    <row r="8" ht="20.45" customHeight="1" spans="1:4">
      <c r="A8" s="71" t="s">
        <v>1012</v>
      </c>
      <c r="B8" s="69"/>
      <c r="C8" s="69"/>
      <c r="D8" s="70"/>
    </row>
    <row r="9" ht="20.45" customHeight="1" spans="1:4">
      <c r="A9" s="71" t="s">
        <v>1013</v>
      </c>
      <c r="B9" s="69"/>
      <c r="C9" s="69"/>
      <c r="D9" s="70"/>
    </row>
    <row r="10" ht="20.45" customHeight="1" spans="1:4">
      <c r="A10" s="85" t="s">
        <v>1014</v>
      </c>
      <c r="B10" s="69"/>
      <c r="C10" s="69"/>
      <c r="D10" s="70"/>
    </row>
    <row r="11" ht="20.45" customHeight="1" spans="1:4">
      <c r="A11" s="68" t="s">
        <v>986</v>
      </c>
      <c r="B11" s="72"/>
      <c r="C11" s="72"/>
      <c r="D11" s="73"/>
    </row>
    <row r="12" ht="20.45" customHeight="1" spans="1:4">
      <c r="A12" s="71" t="s">
        <v>1010</v>
      </c>
      <c r="B12" s="72"/>
      <c r="C12" s="72"/>
      <c r="D12" s="73"/>
    </row>
    <row r="13" ht="20.45" customHeight="1" spans="1:4">
      <c r="A13" s="71" t="s">
        <v>1011</v>
      </c>
      <c r="B13" s="72"/>
      <c r="C13" s="72"/>
      <c r="D13" s="73"/>
    </row>
    <row r="14" ht="20.45" customHeight="1" spans="1:4">
      <c r="A14" s="71" t="s">
        <v>1012</v>
      </c>
      <c r="B14" s="72"/>
      <c r="C14" s="72"/>
      <c r="D14" s="73"/>
    </row>
    <row r="15" ht="20.45" customHeight="1" spans="1:4">
      <c r="A15" s="71" t="s">
        <v>1013</v>
      </c>
      <c r="B15" s="72"/>
      <c r="C15" s="72"/>
      <c r="D15" s="73"/>
    </row>
    <row r="16" ht="20.45" customHeight="1" spans="1:4">
      <c r="A16" s="85" t="s">
        <v>1014</v>
      </c>
      <c r="B16" s="72"/>
      <c r="C16" s="72"/>
      <c r="D16" s="73"/>
    </row>
    <row r="17" ht="20.45" customHeight="1" spans="1:4">
      <c r="A17" s="68" t="s">
        <v>987</v>
      </c>
      <c r="B17" s="72">
        <v>42720</v>
      </c>
      <c r="C17" s="72">
        <v>40041</v>
      </c>
      <c r="D17" s="73">
        <f>B17/C17</f>
        <v>1.0669</v>
      </c>
    </row>
    <row r="18" ht="20.45" customHeight="1" spans="1:4">
      <c r="A18" s="79" t="s">
        <v>1010</v>
      </c>
      <c r="B18" s="72">
        <v>42720</v>
      </c>
      <c r="C18" s="72">
        <v>40041</v>
      </c>
      <c r="D18" s="73">
        <f>B18/C18</f>
        <v>1.0669</v>
      </c>
    </row>
    <row r="19" ht="20.45" customHeight="1" spans="1:4">
      <c r="A19" s="79" t="s">
        <v>1011</v>
      </c>
      <c r="B19" s="72"/>
      <c r="C19" s="72"/>
      <c r="D19" s="73"/>
    </row>
    <row r="20" ht="20.45" customHeight="1" spans="1:4">
      <c r="A20" s="79" t="s">
        <v>1012</v>
      </c>
      <c r="B20" s="72"/>
      <c r="C20" s="72"/>
      <c r="D20" s="73"/>
    </row>
    <row r="21" ht="20.45" customHeight="1" spans="1:4">
      <c r="A21" s="79" t="s">
        <v>1013</v>
      </c>
      <c r="B21" s="72"/>
      <c r="C21" s="72"/>
      <c r="D21" s="73"/>
    </row>
    <row r="22" ht="20.45" customHeight="1" spans="1:4">
      <c r="A22" s="86" t="s">
        <v>1014</v>
      </c>
      <c r="B22" s="72"/>
      <c r="C22" s="72"/>
      <c r="D22" s="73"/>
    </row>
    <row r="23" ht="20.45" customHeight="1" spans="1:4">
      <c r="A23" s="68" t="s">
        <v>988</v>
      </c>
      <c r="B23" s="72">
        <v>105570</v>
      </c>
      <c r="C23" s="72">
        <v>92610</v>
      </c>
      <c r="D23" s="73">
        <f>B23/C23</f>
        <v>1.1399</v>
      </c>
    </row>
    <row r="24" ht="20.45" customHeight="1" spans="1:4">
      <c r="A24" s="79" t="s">
        <v>1010</v>
      </c>
      <c r="B24" s="72">
        <v>105570</v>
      </c>
      <c r="C24" s="72">
        <v>92610</v>
      </c>
      <c r="D24" s="73">
        <f>B24/C24</f>
        <v>1.1399</v>
      </c>
    </row>
    <row r="25" ht="20.45" customHeight="1" spans="1:4">
      <c r="A25" s="79" t="s">
        <v>1011</v>
      </c>
      <c r="B25" s="72"/>
      <c r="C25" s="72"/>
      <c r="D25" s="73"/>
    </row>
    <row r="26" ht="20.45" customHeight="1" spans="1:4">
      <c r="A26" s="79" t="s">
        <v>1012</v>
      </c>
      <c r="B26" s="72"/>
      <c r="C26" s="72"/>
      <c r="D26" s="73"/>
    </row>
    <row r="27" ht="20.45" customHeight="1" spans="1:4">
      <c r="A27" s="79" t="s">
        <v>1013</v>
      </c>
      <c r="B27" s="72"/>
      <c r="C27" s="72"/>
      <c r="D27" s="73"/>
    </row>
    <row r="28" ht="20.45" customHeight="1" spans="1:4">
      <c r="A28" s="86" t="s">
        <v>1014</v>
      </c>
      <c r="B28" s="72"/>
      <c r="C28" s="72"/>
      <c r="D28" s="73"/>
    </row>
    <row r="29" ht="20.45" customHeight="1" spans="1:4">
      <c r="A29" s="68" t="s">
        <v>989</v>
      </c>
      <c r="B29" s="72">
        <v>225655</v>
      </c>
      <c r="C29" s="72">
        <v>197033</v>
      </c>
      <c r="D29" s="73">
        <f t="shared" ref="D29:D31" si="0">B29/C29</f>
        <v>1.1453</v>
      </c>
    </row>
    <row r="30" ht="20.45" customHeight="1" spans="1:4">
      <c r="A30" s="77" t="s">
        <v>1015</v>
      </c>
      <c r="B30" s="72">
        <v>225655</v>
      </c>
      <c r="C30" s="72">
        <v>197033</v>
      </c>
      <c r="D30" s="73">
        <f t="shared" si="0"/>
        <v>1.1453</v>
      </c>
    </row>
    <row r="31" ht="20.45" customHeight="1" spans="1:4">
      <c r="A31" s="71" t="s">
        <v>1010</v>
      </c>
      <c r="B31" s="72">
        <v>225655</v>
      </c>
      <c r="C31" s="72">
        <v>179033</v>
      </c>
      <c r="D31" s="73">
        <f t="shared" si="0"/>
        <v>1.2604</v>
      </c>
    </row>
    <row r="32" ht="20.45" customHeight="1" spans="1:4">
      <c r="A32" s="71" t="s">
        <v>1011</v>
      </c>
      <c r="B32" s="72"/>
      <c r="C32" s="72"/>
      <c r="D32" s="73"/>
    </row>
    <row r="33" ht="20.45" customHeight="1" spans="1:4">
      <c r="A33" s="71" t="s">
        <v>1012</v>
      </c>
      <c r="B33" s="72"/>
      <c r="C33" s="72"/>
      <c r="D33" s="73"/>
    </row>
    <row r="34" ht="20.45" customHeight="1" spans="1:4">
      <c r="A34" s="71" t="s">
        <v>1013</v>
      </c>
      <c r="B34" s="72"/>
      <c r="C34" s="72"/>
      <c r="D34" s="73"/>
    </row>
    <row r="35" ht="20.45" customHeight="1" spans="1:4">
      <c r="A35" s="85" t="s">
        <v>1014</v>
      </c>
      <c r="B35" s="72"/>
      <c r="C35" s="72"/>
      <c r="D35" s="73"/>
    </row>
    <row r="36" ht="20.45" customHeight="1" spans="1:4">
      <c r="A36" s="79" t="s">
        <v>991</v>
      </c>
      <c r="B36" s="72"/>
      <c r="C36" s="72"/>
      <c r="D36" s="73"/>
    </row>
    <row r="37" ht="20.45" customHeight="1" spans="1:4">
      <c r="A37" s="71" t="s">
        <v>1010</v>
      </c>
      <c r="B37" s="72"/>
      <c r="C37" s="72"/>
      <c r="D37" s="73"/>
    </row>
    <row r="38" ht="20.45" customHeight="1" spans="1:4">
      <c r="A38" s="71" t="s">
        <v>1011</v>
      </c>
      <c r="B38" s="72"/>
      <c r="C38" s="72"/>
      <c r="D38" s="73"/>
    </row>
    <row r="39" ht="20.45" customHeight="1" spans="1:4">
      <c r="A39" s="71" t="s">
        <v>1012</v>
      </c>
      <c r="B39" s="72"/>
      <c r="C39" s="72"/>
      <c r="D39" s="73"/>
    </row>
    <row r="40" ht="20.45" customHeight="1" spans="1:4">
      <c r="A40" s="71" t="s">
        <v>1013</v>
      </c>
      <c r="B40" s="72"/>
      <c r="C40" s="72"/>
      <c r="D40" s="73"/>
    </row>
    <row r="41" ht="20.45" customHeight="1" spans="1:4">
      <c r="A41" s="71" t="s">
        <v>1014</v>
      </c>
      <c r="B41" s="72"/>
      <c r="C41" s="72"/>
      <c r="D41" s="73"/>
    </row>
    <row r="42" ht="20.45" customHeight="1" spans="1:4">
      <c r="A42" s="77" t="s">
        <v>1016</v>
      </c>
      <c r="B42" s="72"/>
      <c r="C42" s="72"/>
      <c r="D42" s="73"/>
    </row>
    <row r="43" ht="20.45" customHeight="1" spans="1:4">
      <c r="A43" s="77" t="s">
        <v>1017</v>
      </c>
      <c r="B43" s="72"/>
      <c r="C43" s="72"/>
      <c r="D43" s="73"/>
    </row>
    <row r="44" ht="20.45" customHeight="1" spans="1:4">
      <c r="A44" s="77" t="s">
        <v>1018</v>
      </c>
      <c r="B44" s="72"/>
      <c r="C44" s="72"/>
      <c r="D44" s="73"/>
    </row>
    <row r="45" ht="20.45" customHeight="1" spans="1:4">
      <c r="A45" s="77" t="s">
        <v>1019</v>
      </c>
      <c r="B45" s="72"/>
      <c r="C45" s="72"/>
      <c r="D45" s="73"/>
    </row>
    <row r="46" ht="20.45" customHeight="1" spans="1:4">
      <c r="A46" s="81" t="s">
        <v>1013</v>
      </c>
      <c r="B46" s="72"/>
      <c r="C46" s="72"/>
      <c r="D46" s="73"/>
    </row>
    <row r="47" ht="20.45" customHeight="1" spans="1:4">
      <c r="A47" s="81" t="s">
        <v>1014</v>
      </c>
      <c r="B47" s="72"/>
      <c r="C47" s="72"/>
      <c r="D47" s="73"/>
    </row>
    <row r="48" ht="20.45" customHeight="1" spans="1:4">
      <c r="A48" s="68" t="s">
        <v>993</v>
      </c>
      <c r="B48" s="72">
        <v>9081</v>
      </c>
      <c r="C48" s="72">
        <v>8719</v>
      </c>
      <c r="D48" s="73">
        <f>B48/C48</f>
        <v>1.0415</v>
      </c>
    </row>
    <row r="49" ht="20.45" customHeight="1" spans="1:4">
      <c r="A49" s="71" t="s">
        <v>1010</v>
      </c>
      <c r="B49" s="72">
        <v>9081</v>
      </c>
      <c r="C49" s="72">
        <v>8719</v>
      </c>
      <c r="D49" s="73">
        <f>B49/C49</f>
        <v>1.0415</v>
      </c>
    </row>
    <row r="50" ht="20.45" customHeight="1" spans="1:4">
      <c r="A50" s="71" t="s">
        <v>1011</v>
      </c>
      <c r="B50" s="72"/>
      <c r="C50" s="72"/>
      <c r="D50" s="73"/>
    </row>
    <row r="51" ht="20.45" customHeight="1" spans="1:4">
      <c r="A51" s="71" t="s">
        <v>1012</v>
      </c>
      <c r="B51" s="72"/>
      <c r="C51" s="72"/>
      <c r="D51" s="73"/>
    </row>
    <row r="52" ht="20.45" customHeight="1" spans="1:4">
      <c r="A52" s="71" t="s">
        <v>1013</v>
      </c>
      <c r="B52" s="72"/>
      <c r="C52" s="72"/>
      <c r="D52" s="73"/>
    </row>
    <row r="53" ht="20.45" customHeight="1" spans="1:4">
      <c r="A53" s="71" t="s">
        <v>1014</v>
      </c>
      <c r="B53" s="72"/>
      <c r="C53" s="72"/>
      <c r="D53" s="73"/>
    </row>
    <row r="54" ht="20.45" customHeight="1" spans="1:4">
      <c r="A54" s="68" t="s">
        <v>994</v>
      </c>
      <c r="B54" s="72">
        <v>7530</v>
      </c>
      <c r="C54" s="72">
        <v>10107</v>
      </c>
      <c r="D54" s="73">
        <f>B54/C54</f>
        <v>0.745</v>
      </c>
    </row>
    <row r="55" ht="20.45" customHeight="1" spans="1:4">
      <c r="A55" s="71" t="s">
        <v>1010</v>
      </c>
      <c r="B55" s="72">
        <v>7530</v>
      </c>
      <c r="C55" s="72">
        <v>10107</v>
      </c>
      <c r="D55" s="73">
        <f>B55/C55</f>
        <v>0.745</v>
      </c>
    </row>
    <row r="56" ht="20.45" customHeight="1" spans="1:4">
      <c r="A56" s="71" t="s">
        <v>1011</v>
      </c>
      <c r="B56" s="72"/>
      <c r="C56" s="72"/>
      <c r="D56" s="73"/>
    </row>
    <row r="57" ht="20.45" customHeight="1" spans="1:4">
      <c r="A57" s="71" t="s">
        <v>1012</v>
      </c>
      <c r="B57" s="72"/>
      <c r="C57" s="72"/>
      <c r="D57" s="73"/>
    </row>
    <row r="58" ht="20.45" customHeight="1" spans="1:4">
      <c r="A58" s="71" t="s">
        <v>1013</v>
      </c>
      <c r="B58" s="72"/>
      <c r="C58" s="72"/>
      <c r="D58" s="73"/>
    </row>
    <row r="59" ht="20.45" customHeight="1" spans="1:4">
      <c r="A59" s="71" t="s">
        <v>1014</v>
      </c>
      <c r="B59" s="72"/>
      <c r="C59" s="72"/>
      <c r="D59" s="73"/>
    </row>
    <row r="60" ht="20.45" customHeight="1" spans="1:4">
      <c r="A60" s="68" t="s">
        <v>995</v>
      </c>
      <c r="B60" s="72">
        <v>7309</v>
      </c>
      <c r="C60" s="72">
        <v>5749</v>
      </c>
      <c r="D60" s="73">
        <f>B60/C60</f>
        <v>1.2714</v>
      </c>
    </row>
    <row r="61" ht="20.45" customHeight="1" spans="1:4">
      <c r="A61" s="71" t="s">
        <v>1010</v>
      </c>
      <c r="B61" s="72">
        <v>7309</v>
      </c>
      <c r="C61" s="72">
        <v>5749</v>
      </c>
      <c r="D61" s="73">
        <f>B61/C61</f>
        <v>1.2714</v>
      </c>
    </row>
    <row r="62" ht="20.45" customHeight="1" spans="1:4">
      <c r="A62" s="71" t="s">
        <v>1011</v>
      </c>
      <c r="B62" s="72"/>
      <c r="C62" s="72"/>
      <c r="D62" s="73"/>
    </row>
    <row r="63" ht="20.45" customHeight="1" spans="1:4">
      <c r="A63" s="71" t="s">
        <v>1012</v>
      </c>
      <c r="B63" s="72"/>
      <c r="C63" s="72"/>
      <c r="D63" s="73"/>
    </row>
    <row r="64" ht="20.45" customHeight="1" spans="1:4">
      <c r="A64" s="71" t="s">
        <v>1013</v>
      </c>
      <c r="B64" s="72"/>
      <c r="C64" s="72"/>
      <c r="D64" s="73"/>
    </row>
    <row r="65" ht="20.45" customHeight="1" spans="1:4">
      <c r="A65" s="71" t="s">
        <v>1014</v>
      </c>
      <c r="B65" s="87"/>
      <c r="C65" s="87"/>
      <c r="D65" s="88"/>
    </row>
  </sheetData>
  <mergeCells count="1">
    <mergeCell ref="A2:D2"/>
  </mergeCells>
  <conditionalFormatting sqref="A5:A16">
    <cfRule type="expression" dxfId="0" priority="6" stopIfTrue="1">
      <formula>"len($A:$A)=3"</formula>
    </cfRule>
  </conditionalFormatting>
  <conditionalFormatting sqref="A31:A35">
    <cfRule type="expression" dxfId="0" priority="5" stopIfTrue="1">
      <formula>"len($A:$A)=3"</formula>
    </cfRule>
  </conditionalFormatting>
  <conditionalFormatting sqref="A37:A41">
    <cfRule type="expression" dxfId="0" priority="4" stopIfTrue="1">
      <formula>"len($A:$A)=3"</formula>
    </cfRule>
  </conditionalFormatting>
  <conditionalFormatting sqref="A49:A53">
    <cfRule type="expression" dxfId="0" priority="3" stopIfTrue="1">
      <formula>"len($A:$A)=3"</formula>
    </cfRule>
  </conditionalFormatting>
  <conditionalFormatting sqref="A55:A59">
    <cfRule type="expression" dxfId="0" priority="2" stopIfTrue="1">
      <formula>"len($A:$A)=3"</formula>
    </cfRule>
  </conditionalFormatting>
  <conditionalFormatting sqref="A61:A65">
    <cfRule type="expression" dxfId="0" priority="1" stopIfTrue="1">
      <formula>"len($A:$A)=3"</formula>
    </cfRule>
  </conditionalFormatting>
  <pageMargins left="0.707638888888889" right="0.707638888888889" top="0.747916666666667" bottom="0.747916666666667" header="0.313888888888889" footer="0.313888888888889"/>
  <pageSetup paperSize="9" fitToHeight="0" orientation="portrait" horizontalDpi="600"/>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9"/>
  <sheetViews>
    <sheetView topLeftCell="A19" workbookViewId="0">
      <selection activeCell="J15" sqref="J15"/>
    </sheetView>
  </sheetViews>
  <sheetFormatPr defaultColWidth="9" defaultRowHeight="14.25" outlineLevelCol="3"/>
  <cols>
    <col min="1" max="1" width="46" style="55" customWidth="1"/>
    <col min="2" max="2" width="13" style="56" customWidth="1"/>
    <col min="3" max="3" width="13.375" style="55" customWidth="1"/>
    <col min="4" max="4" width="17.375" style="57" customWidth="1"/>
    <col min="5" max="16384" width="9" style="55"/>
  </cols>
  <sheetData>
    <row r="1" ht="19.35" customHeight="1" spans="1:4">
      <c r="A1" s="55" t="s">
        <v>68</v>
      </c>
    </row>
    <row r="2" ht="26.45" customHeight="1" spans="1:4">
      <c r="A2" s="58" t="s">
        <v>67</v>
      </c>
      <c r="B2" s="58"/>
      <c r="C2" s="58"/>
      <c r="D2" s="59"/>
    </row>
    <row r="3" ht="17.45" customHeight="1" spans="1:4">
      <c r="A3" s="60"/>
      <c r="B3" s="61"/>
      <c r="C3" s="62"/>
      <c r="D3" s="63" t="s">
        <v>751</v>
      </c>
    </row>
    <row r="4" ht="44.45" customHeight="1" spans="1:4">
      <c r="A4" s="64" t="s">
        <v>1008</v>
      </c>
      <c r="B4" s="65" t="s">
        <v>86</v>
      </c>
      <c r="C4" s="66" t="s">
        <v>87</v>
      </c>
      <c r="D4" s="67" t="s">
        <v>1009</v>
      </c>
    </row>
    <row r="5" ht="22.9" customHeight="1" spans="1:4">
      <c r="A5" s="68" t="s">
        <v>997</v>
      </c>
      <c r="B5" s="69"/>
      <c r="C5" s="69"/>
      <c r="D5" s="70"/>
    </row>
    <row r="6" ht="22.9" customHeight="1" spans="1:4">
      <c r="A6" s="71" t="s">
        <v>1020</v>
      </c>
      <c r="B6" s="69"/>
      <c r="C6" s="69"/>
      <c r="D6" s="70"/>
    </row>
    <row r="7" ht="22.9" customHeight="1" spans="1:4">
      <c r="A7" s="71" t="s">
        <v>1021</v>
      </c>
      <c r="B7" s="69"/>
      <c r="C7" s="69"/>
      <c r="D7" s="70"/>
    </row>
    <row r="8" ht="22.9" customHeight="1" spans="1:4">
      <c r="A8" s="71" t="s">
        <v>1022</v>
      </c>
      <c r="B8" s="69"/>
      <c r="C8" s="69"/>
      <c r="D8" s="70"/>
    </row>
    <row r="9" ht="22.9" customHeight="1" spans="1:4">
      <c r="A9" s="71" t="s">
        <v>1023</v>
      </c>
      <c r="B9" s="69"/>
      <c r="C9" s="69"/>
      <c r="D9" s="70"/>
    </row>
    <row r="10" ht="22.9" customHeight="1" spans="1:4">
      <c r="A10" s="68" t="s">
        <v>998</v>
      </c>
      <c r="B10" s="72"/>
      <c r="C10" s="72"/>
      <c r="D10" s="73"/>
    </row>
    <row r="11" ht="22.9" customHeight="1" spans="1:4">
      <c r="A11" s="74" t="s">
        <v>1024</v>
      </c>
      <c r="B11" s="72"/>
      <c r="C11" s="72"/>
      <c r="D11" s="73"/>
    </row>
    <row r="12" ht="22.9" customHeight="1" spans="1:4">
      <c r="A12" s="74" t="s">
        <v>1025</v>
      </c>
      <c r="B12" s="72"/>
      <c r="C12" s="72"/>
      <c r="D12" s="73"/>
    </row>
    <row r="13" ht="22.9" customHeight="1" spans="1:4">
      <c r="A13" s="74" t="s">
        <v>1026</v>
      </c>
      <c r="B13" s="72"/>
      <c r="C13" s="72"/>
      <c r="D13" s="73"/>
    </row>
    <row r="14" ht="22.9" customHeight="1" spans="1:4">
      <c r="A14" s="74" t="s">
        <v>1027</v>
      </c>
      <c r="B14" s="72"/>
      <c r="C14" s="72"/>
      <c r="D14" s="73"/>
    </row>
    <row r="15" ht="22.9" customHeight="1" spans="1:4">
      <c r="A15" s="68" t="s">
        <v>999</v>
      </c>
      <c r="B15" s="72">
        <v>42720</v>
      </c>
      <c r="C15" s="72">
        <v>40041</v>
      </c>
      <c r="D15" s="73">
        <f t="shared" ref="D15:D19" si="0">B15/C15</f>
        <v>1.0669</v>
      </c>
    </row>
    <row r="16" ht="22.9" customHeight="1" spans="1:4">
      <c r="A16" s="75" t="s">
        <v>1028</v>
      </c>
      <c r="B16" s="72">
        <v>42720</v>
      </c>
      <c r="C16" s="72">
        <v>40041</v>
      </c>
      <c r="D16" s="73">
        <f t="shared" si="0"/>
        <v>1.0669</v>
      </c>
    </row>
    <row r="17" ht="22.9" customHeight="1" spans="1:4">
      <c r="A17" s="75" t="s">
        <v>1029</v>
      </c>
      <c r="B17" s="72"/>
      <c r="C17" s="72"/>
      <c r="D17" s="73"/>
    </row>
    <row r="18" ht="22.9" customHeight="1" spans="1:4">
      <c r="A18" s="68" t="s">
        <v>1000</v>
      </c>
      <c r="B18" s="72">
        <v>111965</v>
      </c>
      <c r="C18" s="72">
        <v>92723</v>
      </c>
      <c r="D18" s="73">
        <f t="shared" si="0"/>
        <v>1.2075</v>
      </c>
    </row>
    <row r="19" ht="22.9" customHeight="1" spans="1:4">
      <c r="A19" s="76" t="s">
        <v>1030</v>
      </c>
      <c r="B19" s="72">
        <v>111965</v>
      </c>
      <c r="C19" s="72">
        <v>92723</v>
      </c>
      <c r="D19" s="73">
        <f t="shared" si="0"/>
        <v>1.2075</v>
      </c>
    </row>
    <row r="20" ht="22.9" customHeight="1" spans="1:4">
      <c r="A20" s="76" t="s">
        <v>1031</v>
      </c>
      <c r="B20" s="72"/>
      <c r="C20" s="72"/>
      <c r="D20" s="73"/>
    </row>
    <row r="21" ht="22.9" customHeight="1" spans="1:4">
      <c r="A21" s="76" t="s">
        <v>1032</v>
      </c>
      <c r="B21" s="72"/>
      <c r="C21" s="72"/>
      <c r="D21" s="73"/>
    </row>
    <row r="22" ht="22.9" customHeight="1" spans="1:4">
      <c r="A22" s="68" t="s">
        <v>1001</v>
      </c>
      <c r="B22" s="72">
        <v>225655</v>
      </c>
      <c r="C22" s="72">
        <v>171666</v>
      </c>
      <c r="D22" s="73">
        <f>B22/C22</f>
        <v>1.3145</v>
      </c>
    </row>
    <row r="23" ht="22.9" customHeight="1" spans="1:4">
      <c r="A23" s="77" t="s">
        <v>1002</v>
      </c>
      <c r="B23" s="72">
        <v>225655</v>
      </c>
      <c r="C23" s="72">
        <v>171666</v>
      </c>
      <c r="D23" s="73">
        <f>B23/C23</f>
        <v>1.3145</v>
      </c>
    </row>
    <row r="24" ht="22.9" customHeight="1" spans="1:4">
      <c r="A24" s="78" t="s">
        <v>1033</v>
      </c>
      <c r="B24" s="72"/>
      <c r="C24" s="72"/>
      <c r="D24" s="73"/>
    </row>
    <row r="25" ht="22.9" customHeight="1" spans="1:4">
      <c r="A25" s="78" t="s">
        <v>1034</v>
      </c>
      <c r="B25" s="72"/>
      <c r="C25" s="72"/>
      <c r="D25" s="73"/>
    </row>
    <row r="26" ht="22.9" customHeight="1" spans="1:4">
      <c r="A26" s="78" t="s">
        <v>1035</v>
      </c>
      <c r="B26" s="72"/>
      <c r="C26" s="72"/>
      <c r="D26" s="73"/>
    </row>
    <row r="27" ht="22.9" customHeight="1" spans="1:4">
      <c r="A27" s="79" t="s">
        <v>1003</v>
      </c>
      <c r="B27" s="72"/>
      <c r="C27" s="72"/>
      <c r="D27" s="73"/>
    </row>
    <row r="28" ht="22.9" customHeight="1" spans="1:4">
      <c r="A28" s="80" t="s">
        <v>1036</v>
      </c>
      <c r="B28" s="72"/>
      <c r="C28" s="72"/>
      <c r="D28" s="73"/>
    </row>
    <row r="29" ht="22.9" customHeight="1" spans="1:4">
      <c r="A29" s="80" t="s">
        <v>1037</v>
      </c>
      <c r="B29" s="72"/>
      <c r="C29" s="72"/>
      <c r="D29" s="73"/>
    </row>
    <row r="30" ht="22.9" customHeight="1" spans="1:4">
      <c r="A30" s="80" t="s">
        <v>1038</v>
      </c>
      <c r="B30" s="72"/>
      <c r="C30" s="72"/>
      <c r="D30" s="73"/>
    </row>
    <row r="31" ht="22.9" customHeight="1" spans="1:4">
      <c r="A31" s="77" t="s">
        <v>1004</v>
      </c>
      <c r="B31" s="72"/>
      <c r="C31" s="72"/>
      <c r="D31" s="73"/>
    </row>
    <row r="32" ht="22.9" customHeight="1" spans="1:4">
      <c r="A32" s="81" t="s">
        <v>1039</v>
      </c>
      <c r="B32" s="72"/>
      <c r="C32" s="72"/>
      <c r="D32" s="73"/>
    </row>
    <row r="33" ht="22.9" customHeight="1" spans="1:4">
      <c r="A33" s="81" t="s">
        <v>1037</v>
      </c>
      <c r="B33" s="72"/>
      <c r="C33" s="72"/>
      <c r="D33" s="73"/>
    </row>
    <row r="34" ht="22.9" customHeight="1" spans="1:4">
      <c r="A34" s="81" t="s">
        <v>1040</v>
      </c>
      <c r="B34" s="72"/>
      <c r="C34" s="72"/>
      <c r="D34" s="73"/>
    </row>
    <row r="35" ht="22.9" customHeight="1" spans="1:4">
      <c r="A35" s="68" t="s">
        <v>1005</v>
      </c>
      <c r="B35" s="72">
        <v>10523</v>
      </c>
      <c r="C35" s="72">
        <v>10278</v>
      </c>
      <c r="D35" s="73">
        <f t="shared" ref="D35:D41" si="1">B35/C35</f>
        <v>1.0238</v>
      </c>
    </row>
    <row r="36" ht="22.9" customHeight="1" spans="1:4">
      <c r="A36" s="82" t="s">
        <v>1041</v>
      </c>
      <c r="B36" s="72">
        <v>10523</v>
      </c>
      <c r="C36" s="72">
        <v>10278</v>
      </c>
      <c r="D36" s="73">
        <f t="shared" si="1"/>
        <v>1.0238</v>
      </c>
    </row>
    <row r="37" ht="22.9" customHeight="1" spans="1:4">
      <c r="A37" s="82" t="s">
        <v>1042</v>
      </c>
      <c r="B37" s="72"/>
      <c r="C37" s="72"/>
      <c r="D37" s="73"/>
    </row>
    <row r="38" ht="22.9" customHeight="1" spans="1:4">
      <c r="A38" s="82" t="s">
        <v>1043</v>
      </c>
      <c r="B38" s="72"/>
      <c r="C38" s="72"/>
      <c r="D38" s="73"/>
    </row>
    <row r="39" ht="22.9" customHeight="1" spans="1:4">
      <c r="A39" s="82" t="s">
        <v>1044</v>
      </c>
      <c r="B39" s="72"/>
      <c r="C39" s="72"/>
      <c r="D39" s="73"/>
    </row>
    <row r="40" ht="22.9" customHeight="1" spans="1:4">
      <c r="A40" s="68" t="s">
        <v>1006</v>
      </c>
      <c r="B40" s="72">
        <v>8614</v>
      </c>
      <c r="C40" s="72">
        <v>10729</v>
      </c>
      <c r="D40" s="73">
        <f t="shared" si="1"/>
        <v>0.8029</v>
      </c>
    </row>
    <row r="41" ht="22.9" customHeight="1" spans="1:4">
      <c r="A41" s="83" t="s">
        <v>1045</v>
      </c>
      <c r="B41" s="72">
        <v>8614</v>
      </c>
      <c r="C41" s="72">
        <v>10729</v>
      </c>
      <c r="D41" s="73">
        <f t="shared" si="1"/>
        <v>0.8029</v>
      </c>
    </row>
    <row r="42" ht="22.9" customHeight="1" spans="1:4">
      <c r="A42" s="83" t="s">
        <v>1046</v>
      </c>
      <c r="B42" s="72"/>
      <c r="C42" s="72"/>
      <c r="D42" s="73"/>
    </row>
    <row r="43" ht="22.9" customHeight="1" spans="1:4">
      <c r="A43" s="83" t="s">
        <v>1022</v>
      </c>
      <c r="B43" s="72"/>
      <c r="C43" s="72"/>
      <c r="D43" s="73"/>
    </row>
    <row r="44" ht="22.9" customHeight="1" spans="1:4">
      <c r="A44" s="83" t="s">
        <v>1047</v>
      </c>
      <c r="B44" s="72"/>
      <c r="C44" s="72"/>
      <c r="D44" s="73"/>
    </row>
    <row r="45" ht="22.9" customHeight="1" spans="1:4">
      <c r="A45" s="83" t="s">
        <v>1048</v>
      </c>
      <c r="B45" s="72"/>
      <c r="C45" s="72"/>
      <c r="D45" s="73"/>
    </row>
    <row r="46" ht="22.9" customHeight="1" spans="1:4">
      <c r="A46" s="68" t="s">
        <v>1007</v>
      </c>
      <c r="B46" s="72">
        <v>7759</v>
      </c>
      <c r="C46" s="72">
        <v>5756</v>
      </c>
      <c r="D46" s="73">
        <f>B46/C46</f>
        <v>1.348</v>
      </c>
    </row>
    <row r="47" ht="22.9" customHeight="1" spans="1:4">
      <c r="A47" s="84" t="s">
        <v>1049</v>
      </c>
      <c r="B47" s="72">
        <v>7759</v>
      </c>
      <c r="C47" s="72">
        <v>5756</v>
      </c>
      <c r="D47" s="73">
        <f>B47/C47</f>
        <v>1.348</v>
      </c>
    </row>
    <row r="48" ht="22.9" customHeight="1" spans="1:4">
      <c r="A48" s="84" t="s">
        <v>1050</v>
      </c>
      <c r="B48" s="72"/>
      <c r="C48" s="72"/>
      <c r="D48" s="73"/>
    </row>
    <row r="49" ht="22.9" customHeight="1" spans="1:4">
      <c r="A49" s="84" t="s">
        <v>1051</v>
      </c>
      <c r="B49" s="72"/>
      <c r="C49" s="72"/>
      <c r="D49" s="73"/>
    </row>
  </sheetData>
  <mergeCells count="1">
    <mergeCell ref="A2:D2"/>
  </mergeCells>
  <conditionalFormatting sqref="A5:A14">
    <cfRule type="expression" dxfId="0" priority="1" stopIfTrue="1">
      <formula>"len($A:$A)=3"</formula>
    </cfRule>
  </conditionalFormatting>
  <pageMargins left="0.707638888888889" right="0.707638888888889" top="0.747916666666667" bottom="0.747916666666667" header="0.313888888888889" footer="0.313888888888889"/>
  <pageSetup paperSize="9" scale="91" fitToHeight="0" orientation="portrait"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3"/>
  <sheetViews>
    <sheetView workbookViewId="0">
      <pane ySplit="5" topLeftCell="A84" activePane="bottomLeft" state="frozen"/>
      <selection/>
      <selection pane="bottomLeft" activeCell="C91" sqref="C91"/>
    </sheetView>
  </sheetViews>
  <sheetFormatPr defaultColWidth="9" defaultRowHeight="14.25" outlineLevelCol="4"/>
  <cols>
    <col min="1" max="1" width="51.5" customWidth="1"/>
    <col min="2" max="2" width="27.5" style="17" customWidth="1"/>
    <col min="3" max="3" width="12.625" style="17" customWidth="1"/>
    <col min="4" max="4" width="12.5" style="17" customWidth="1"/>
    <col min="5" max="5" width="11.5" customWidth="1"/>
  </cols>
  <sheetData>
    <row r="1" ht="24.75" customHeight="1" spans="1:5">
      <c r="A1" s="18" t="s">
        <v>71</v>
      </c>
    </row>
    <row r="2" ht="37.5" customHeight="1" spans="1:5">
      <c r="A2" s="19" t="s">
        <v>1052</v>
      </c>
      <c r="B2" s="19"/>
      <c r="C2" s="19"/>
      <c r="D2" s="19"/>
      <c r="E2" s="19"/>
    </row>
    <row r="3" ht="24.75" customHeight="1" spans="1:5">
      <c r="A3" s="20"/>
      <c r="B3" s="21"/>
      <c r="C3" s="21"/>
      <c r="D3" s="21"/>
      <c r="E3" s="22" t="s">
        <v>84</v>
      </c>
    </row>
    <row r="4" ht="21.75" customHeight="1" spans="1:5">
      <c r="A4" s="23" t="s">
        <v>1053</v>
      </c>
      <c r="B4" s="23" t="s">
        <v>1054</v>
      </c>
      <c r="C4" s="24" t="s">
        <v>1055</v>
      </c>
      <c r="D4" s="25" t="s">
        <v>1056</v>
      </c>
      <c r="E4" s="25"/>
    </row>
    <row r="5" ht="32.45" customHeight="1" spans="1:5">
      <c r="A5" s="23"/>
      <c r="B5" s="23"/>
      <c r="C5" s="24"/>
      <c r="D5" s="25" t="s">
        <v>1057</v>
      </c>
      <c r="E5" s="25" t="s">
        <v>1058</v>
      </c>
    </row>
    <row r="6" s="15" customFormat="1" ht="24" customHeight="1" spans="1:5">
      <c r="A6" s="26" t="s">
        <v>1059</v>
      </c>
      <c r="B6" s="23"/>
      <c r="C6" s="27">
        <f t="shared" ref="C6:E6" si="0">C7+C18+C21+C24+C28+C31+C35+C74+C81+C83+C89+C91+C87</f>
        <v>101566.14</v>
      </c>
      <c r="D6" s="27">
        <f t="shared" si="0"/>
        <v>35936.8</v>
      </c>
      <c r="E6" s="27">
        <f t="shared" si="0"/>
        <v>65629.34</v>
      </c>
    </row>
    <row r="7" s="16" customFormat="1" ht="24" customHeight="1" spans="1:5">
      <c r="A7" s="28" t="s">
        <v>172</v>
      </c>
      <c r="B7" s="29"/>
      <c r="C7" s="30">
        <f t="shared" ref="C7:E7" si="1">SUM(C8:C17)</f>
        <v>7027</v>
      </c>
      <c r="D7" s="30">
        <f t="shared" si="1"/>
        <v>7027</v>
      </c>
      <c r="E7" s="30">
        <f t="shared" si="1"/>
        <v>0</v>
      </c>
    </row>
    <row r="8" ht="24" customHeight="1" spans="1:5">
      <c r="A8" s="31" t="s">
        <v>1060</v>
      </c>
      <c r="B8" s="32" t="s">
        <v>1061</v>
      </c>
      <c r="C8" s="33">
        <v>140</v>
      </c>
      <c r="D8" s="33">
        <v>140</v>
      </c>
      <c r="E8" s="33"/>
    </row>
    <row r="9" ht="24" customHeight="1" spans="1:5">
      <c r="A9" s="31" t="s">
        <v>1062</v>
      </c>
      <c r="B9" s="32" t="s">
        <v>1063</v>
      </c>
      <c r="C9" s="33">
        <v>72</v>
      </c>
      <c r="D9" s="33">
        <v>72</v>
      </c>
      <c r="E9" s="33"/>
    </row>
    <row r="10" ht="24" customHeight="1" spans="1:5">
      <c r="A10" s="31" t="s">
        <v>1064</v>
      </c>
      <c r="B10" s="32" t="s">
        <v>1065</v>
      </c>
      <c r="C10" s="33">
        <v>2900</v>
      </c>
      <c r="D10" s="33">
        <v>2900</v>
      </c>
      <c r="E10" s="33"/>
    </row>
    <row r="11" ht="24" customHeight="1" spans="1:5">
      <c r="A11" s="31" t="s">
        <v>1066</v>
      </c>
      <c r="B11" s="32" t="s">
        <v>1065</v>
      </c>
      <c r="C11" s="33">
        <v>500</v>
      </c>
      <c r="D11" s="33">
        <v>500</v>
      </c>
      <c r="E11" s="33"/>
    </row>
    <row r="12" ht="24" customHeight="1" spans="1:5">
      <c r="A12" s="31" t="s">
        <v>1067</v>
      </c>
      <c r="B12" s="32" t="s">
        <v>1068</v>
      </c>
      <c r="C12" s="33">
        <v>500</v>
      </c>
      <c r="D12" s="33">
        <v>500</v>
      </c>
      <c r="E12" s="33"/>
    </row>
    <row r="13" ht="24" customHeight="1" spans="1:5">
      <c r="A13" s="31" t="s">
        <v>1069</v>
      </c>
      <c r="B13" s="32" t="s">
        <v>1070</v>
      </c>
      <c r="C13" s="33">
        <v>190</v>
      </c>
      <c r="D13" s="33">
        <v>190</v>
      </c>
      <c r="E13" s="33"/>
    </row>
    <row r="14" ht="24" customHeight="1" spans="1:5">
      <c r="A14" s="31" t="s">
        <v>1071</v>
      </c>
      <c r="B14" s="32" t="s">
        <v>1072</v>
      </c>
      <c r="C14" s="33">
        <v>300</v>
      </c>
      <c r="D14" s="33">
        <v>300</v>
      </c>
      <c r="E14" s="33"/>
    </row>
    <row r="15" ht="24" customHeight="1" spans="1:5">
      <c r="A15" s="31" t="s">
        <v>1073</v>
      </c>
      <c r="B15" s="32" t="s">
        <v>1074</v>
      </c>
      <c r="C15" s="33">
        <v>2195</v>
      </c>
      <c r="D15" s="33">
        <v>2195</v>
      </c>
      <c r="E15" s="33"/>
    </row>
    <row r="16" ht="24" customHeight="1" spans="1:5">
      <c r="A16" s="31" t="s">
        <v>1075</v>
      </c>
      <c r="B16" s="32" t="s">
        <v>1074</v>
      </c>
      <c r="C16" s="33">
        <v>50</v>
      </c>
      <c r="D16" s="33">
        <v>50</v>
      </c>
      <c r="E16" s="33"/>
    </row>
    <row r="17" s="16" customFormat="1" ht="24" customHeight="1" spans="1:5">
      <c r="A17" s="34" t="s">
        <v>1076</v>
      </c>
      <c r="B17" s="35" t="s">
        <v>1077</v>
      </c>
      <c r="C17" s="36">
        <v>180</v>
      </c>
      <c r="D17" s="36">
        <v>180</v>
      </c>
      <c r="E17" s="36"/>
    </row>
    <row r="18" ht="24" customHeight="1" spans="1:5">
      <c r="A18" s="37" t="s">
        <v>326</v>
      </c>
      <c r="B18" s="29"/>
      <c r="C18" s="30">
        <f t="shared" ref="C18:E18" si="2">SUM(C19:C20)</f>
        <v>830</v>
      </c>
      <c r="D18" s="30">
        <f t="shared" si="2"/>
        <v>830</v>
      </c>
      <c r="E18" s="30">
        <f t="shared" si="2"/>
        <v>0</v>
      </c>
    </row>
    <row r="19" ht="24" customHeight="1" spans="1:5">
      <c r="A19" s="31" t="s">
        <v>1078</v>
      </c>
      <c r="B19" s="32" t="s">
        <v>1079</v>
      </c>
      <c r="C19" s="33">
        <v>300</v>
      </c>
      <c r="D19" s="33">
        <v>300</v>
      </c>
      <c r="E19" s="33"/>
    </row>
    <row r="20" s="16" customFormat="1" ht="24" customHeight="1" spans="1:5">
      <c r="A20" s="31" t="s">
        <v>1080</v>
      </c>
      <c r="B20" s="32" t="s">
        <v>1079</v>
      </c>
      <c r="C20" s="33">
        <v>530</v>
      </c>
      <c r="D20" s="33">
        <v>530</v>
      </c>
      <c r="E20" s="33"/>
    </row>
    <row r="21" ht="24" customHeight="1" spans="1:5">
      <c r="A21" s="37" t="s">
        <v>357</v>
      </c>
      <c r="B21" s="29"/>
      <c r="C21" s="30">
        <f t="shared" ref="C21:E21" si="3">SUM(C22:C23)</f>
        <v>3510</v>
      </c>
      <c r="D21" s="30">
        <f t="shared" si="3"/>
        <v>3510</v>
      </c>
      <c r="E21" s="30">
        <f t="shared" si="3"/>
        <v>0</v>
      </c>
    </row>
    <row r="22" ht="24" customHeight="1" spans="1:5">
      <c r="A22" s="31" t="s">
        <v>1081</v>
      </c>
      <c r="B22" s="32" t="s">
        <v>1082</v>
      </c>
      <c r="C22" s="33">
        <v>3350</v>
      </c>
      <c r="D22" s="33">
        <v>3350</v>
      </c>
      <c r="E22" s="33"/>
    </row>
    <row r="23" s="16" customFormat="1" ht="24" customHeight="1" spans="1:5">
      <c r="A23" s="31" t="s">
        <v>1083</v>
      </c>
      <c r="B23" s="32" t="s">
        <v>1084</v>
      </c>
      <c r="C23" s="33">
        <v>160</v>
      </c>
      <c r="D23" s="33">
        <v>160</v>
      </c>
      <c r="E23" s="33"/>
    </row>
    <row r="24" ht="24" customHeight="1" spans="1:5">
      <c r="A24" s="37" t="s">
        <v>379</v>
      </c>
      <c r="B24" s="29"/>
      <c r="C24" s="30">
        <f t="shared" ref="C24:E24" si="4">SUM(C25:C27)</f>
        <v>530</v>
      </c>
      <c r="D24" s="30">
        <f t="shared" si="4"/>
        <v>530</v>
      </c>
      <c r="E24" s="30">
        <f t="shared" si="4"/>
        <v>0</v>
      </c>
    </row>
    <row r="25" ht="24" customHeight="1" spans="1:5">
      <c r="A25" s="31" t="s">
        <v>1085</v>
      </c>
      <c r="B25" s="32" t="s">
        <v>1086</v>
      </c>
      <c r="C25" s="33">
        <v>50</v>
      </c>
      <c r="D25" s="33">
        <v>50</v>
      </c>
      <c r="E25" s="33"/>
    </row>
    <row r="26" ht="24" customHeight="1" spans="1:5">
      <c r="A26" s="31" t="s">
        <v>1087</v>
      </c>
      <c r="B26" s="32" t="s">
        <v>1088</v>
      </c>
      <c r="C26" s="33">
        <v>80</v>
      </c>
      <c r="D26" s="33">
        <v>80</v>
      </c>
      <c r="E26" s="33"/>
    </row>
    <row r="27" s="16" customFormat="1" ht="24" customHeight="1" spans="1:5">
      <c r="A27" s="31" t="s">
        <v>1089</v>
      </c>
      <c r="B27" s="38" t="s">
        <v>1090</v>
      </c>
      <c r="C27" s="33">
        <v>400</v>
      </c>
      <c r="D27" s="33">
        <v>400</v>
      </c>
      <c r="E27" s="33"/>
    </row>
    <row r="28" ht="24" customHeight="1" spans="1:5">
      <c r="A28" s="37" t="s">
        <v>408</v>
      </c>
      <c r="B28" s="29"/>
      <c r="C28" s="30">
        <f t="shared" ref="C28:E28" si="5">SUM(C29:C30)</f>
        <v>85</v>
      </c>
      <c r="D28" s="30">
        <f t="shared" si="5"/>
        <v>85</v>
      </c>
      <c r="E28" s="30">
        <f t="shared" si="5"/>
        <v>0</v>
      </c>
    </row>
    <row r="29" ht="24" customHeight="1" spans="1:5">
      <c r="A29" s="34" t="s">
        <v>1091</v>
      </c>
      <c r="B29" s="35" t="s">
        <v>1092</v>
      </c>
      <c r="C29" s="36">
        <v>50</v>
      </c>
      <c r="D29" s="36">
        <v>50</v>
      </c>
      <c r="E29" s="36"/>
    </row>
    <row r="30" s="16" customFormat="1" ht="24" customHeight="1" spans="1:5">
      <c r="A30" s="31" t="s">
        <v>1093</v>
      </c>
      <c r="B30" s="32" t="s">
        <v>1094</v>
      </c>
      <c r="C30" s="33">
        <v>35</v>
      </c>
      <c r="D30" s="33">
        <v>35</v>
      </c>
      <c r="E30" s="33"/>
    </row>
    <row r="31" ht="24" customHeight="1" spans="1:5">
      <c r="A31" s="37" t="s">
        <v>462</v>
      </c>
      <c r="B31" s="29"/>
      <c r="C31" s="30">
        <f t="shared" ref="C31:E31" si="6">SUM(C32:C34)</f>
        <v>2052.8</v>
      </c>
      <c r="D31" s="30">
        <f t="shared" si="6"/>
        <v>2052.8</v>
      </c>
      <c r="E31" s="30">
        <f t="shared" si="6"/>
        <v>0</v>
      </c>
    </row>
    <row r="32" ht="24" customHeight="1" spans="1:5">
      <c r="A32" s="31" t="s">
        <v>1095</v>
      </c>
      <c r="B32" s="32" t="s">
        <v>1096</v>
      </c>
      <c r="C32" s="33">
        <v>112.8</v>
      </c>
      <c r="D32" s="33">
        <v>112.8</v>
      </c>
      <c r="E32" s="33"/>
    </row>
    <row r="33" ht="24" customHeight="1" spans="1:5">
      <c r="A33" s="31" t="s">
        <v>1097</v>
      </c>
      <c r="B33" s="32" t="s">
        <v>1096</v>
      </c>
      <c r="C33" s="33">
        <v>1800</v>
      </c>
      <c r="D33" s="33">
        <v>1800</v>
      </c>
      <c r="E33" s="33"/>
    </row>
    <row r="34" s="16" customFormat="1" ht="24" customHeight="1" spans="1:5">
      <c r="A34" s="31" t="s">
        <v>1098</v>
      </c>
      <c r="B34" s="32" t="s">
        <v>1096</v>
      </c>
      <c r="C34" s="33">
        <v>140</v>
      </c>
      <c r="D34" s="33">
        <v>140</v>
      </c>
      <c r="E34" s="33"/>
    </row>
    <row r="35" ht="24" customHeight="1" spans="1:5">
      <c r="A35" s="37" t="s">
        <v>515</v>
      </c>
      <c r="B35" s="29"/>
      <c r="C35" s="30">
        <f t="shared" ref="C35:E35" si="7">SUM(C36:C48)+SUM(C53:C57)+SUM(C63:C65)+C69+C72+C73</f>
        <v>64629.34</v>
      </c>
      <c r="D35" s="30">
        <f t="shared" si="7"/>
        <v>0</v>
      </c>
      <c r="E35" s="30">
        <f t="shared" si="7"/>
        <v>64629.34</v>
      </c>
    </row>
    <row r="36" ht="24" customHeight="1" spans="1:5">
      <c r="A36" s="31" t="s">
        <v>1099</v>
      </c>
      <c r="B36" s="32" t="s">
        <v>1100</v>
      </c>
      <c r="C36" s="33">
        <v>500</v>
      </c>
      <c r="D36" s="33"/>
      <c r="E36" s="33">
        <v>500</v>
      </c>
    </row>
    <row r="37" ht="24" customHeight="1" spans="1:5">
      <c r="A37" s="31" t="s">
        <v>1101</v>
      </c>
      <c r="B37" s="32" t="s">
        <v>1100</v>
      </c>
      <c r="C37" s="33">
        <v>4516.8</v>
      </c>
      <c r="D37" s="33"/>
      <c r="E37" s="33">
        <v>4516.8</v>
      </c>
    </row>
    <row r="38" ht="24" customHeight="1" spans="1:5">
      <c r="A38" s="31" t="s">
        <v>1102</v>
      </c>
      <c r="B38" s="32" t="s">
        <v>1103</v>
      </c>
      <c r="C38" s="33">
        <v>3078</v>
      </c>
      <c r="D38" s="33"/>
      <c r="E38" s="33">
        <v>3078</v>
      </c>
    </row>
    <row r="39" ht="24" customHeight="1" spans="1:5">
      <c r="A39" s="31" t="s">
        <v>1104</v>
      </c>
      <c r="B39" s="32" t="s">
        <v>1103</v>
      </c>
      <c r="C39" s="33">
        <v>4000</v>
      </c>
      <c r="D39" s="33"/>
      <c r="E39" s="33">
        <v>4000</v>
      </c>
    </row>
    <row r="40" ht="24" customHeight="1" spans="1:5">
      <c r="A40" s="31" t="s">
        <v>1105</v>
      </c>
      <c r="B40" s="32" t="s">
        <v>1103</v>
      </c>
      <c r="C40" s="33">
        <v>4000</v>
      </c>
      <c r="D40" s="33"/>
      <c r="E40" s="33">
        <v>4000</v>
      </c>
    </row>
    <row r="41" ht="24" customHeight="1" spans="1:5">
      <c r="A41" s="31" t="s">
        <v>1106</v>
      </c>
      <c r="B41" s="32" t="s">
        <v>1107</v>
      </c>
      <c r="C41" s="33">
        <v>100</v>
      </c>
      <c r="D41" s="33"/>
      <c r="E41" s="33">
        <v>100</v>
      </c>
    </row>
    <row r="42" ht="24" customHeight="1" spans="1:5">
      <c r="A42" s="31" t="s">
        <v>1108</v>
      </c>
      <c r="B42" s="32" t="s">
        <v>1109</v>
      </c>
      <c r="C42" s="33">
        <v>120</v>
      </c>
      <c r="D42" s="33"/>
      <c r="E42" s="33">
        <v>120</v>
      </c>
    </row>
    <row r="43" ht="24" customHeight="1" spans="1:5">
      <c r="A43" s="31" t="s">
        <v>1110</v>
      </c>
      <c r="B43" s="32" t="s">
        <v>1111</v>
      </c>
      <c r="C43" s="33">
        <v>2866.36</v>
      </c>
      <c r="D43" s="33"/>
      <c r="E43" s="33">
        <v>2866.36</v>
      </c>
    </row>
    <row r="44" ht="24" customHeight="1" spans="1:5">
      <c r="A44" s="31" t="s">
        <v>1112</v>
      </c>
      <c r="B44" s="32" t="s">
        <v>1113</v>
      </c>
      <c r="C44" s="33">
        <v>1000</v>
      </c>
      <c r="D44" s="33"/>
      <c r="E44" s="33">
        <v>1000</v>
      </c>
    </row>
    <row r="45" s="16" customFormat="1" ht="24" customHeight="1" spans="1:5">
      <c r="A45" s="31" t="s">
        <v>1114</v>
      </c>
      <c r="B45" s="32" t="s">
        <v>1113</v>
      </c>
      <c r="C45" s="33">
        <v>1085</v>
      </c>
      <c r="D45" s="33"/>
      <c r="E45" s="33">
        <v>1085</v>
      </c>
    </row>
    <row r="46" ht="24" customHeight="1" spans="1:5">
      <c r="A46" s="31" t="s">
        <v>1115</v>
      </c>
      <c r="B46" s="32" t="s">
        <v>1116</v>
      </c>
      <c r="C46" s="33">
        <v>2000</v>
      </c>
      <c r="D46" s="33"/>
      <c r="E46" s="33">
        <v>2000</v>
      </c>
    </row>
    <row r="47" ht="24" customHeight="1" spans="1:5">
      <c r="A47" s="31" t="s">
        <v>1117</v>
      </c>
      <c r="B47" s="32" t="s">
        <v>1118</v>
      </c>
      <c r="C47" s="33">
        <v>120</v>
      </c>
      <c r="D47" s="33"/>
      <c r="E47" s="33">
        <v>120</v>
      </c>
    </row>
    <row r="48" ht="24" customHeight="1" spans="1:5">
      <c r="A48" s="31" t="s">
        <v>1119</v>
      </c>
      <c r="B48" s="32"/>
      <c r="C48" s="33">
        <f t="shared" ref="C48:E48" si="8">SUM(C49:C52)</f>
        <v>2625</v>
      </c>
      <c r="D48" s="33">
        <f t="shared" si="8"/>
        <v>0</v>
      </c>
      <c r="E48" s="33">
        <f t="shared" si="8"/>
        <v>2625</v>
      </c>
    </row>
    <row r="49" ht="24" customHeight="1" spans="1:5">
      <c r="A49" s="39" t="s">
        <v>1120</v>
      </c>
      <c r="B49" s="40" t="s">
        <v>1118</v>
      </c>
      <c r="C49" s="41">
        <v>1980</v>
      </c>
      <c r="D49" s="41"/>
      <c r="E49" s="41">
        <v>1980</v>
      </c>
    </row>
    <row r="50" s="16" customFormat="1" ht="24" customHeight="1" spans="1:5">
      <c r="A50" s="42" t="s">
        <v>1121</v>
      </c>
      <c r="B50" s="40" t="s">
        <v>1118</v>
      </c>
      <c r="C50" s="41">
        <v>450</v>
      </c>
      <c r="D50" s="41"/>
      <c r="E50" s="41">
        <v>450</v>
      </c>
    </row>
    <row r="51" ht="24" customHeight="1" spans="1:5">
      <c r="A51" s="42" t="s">
        <v>1122</v>
      </c>
      <c r="B51" s="40" t="s">
        <v>1118</v>
      </c>
      <c r="C51" s="41">
        <v>189</v>
      </c>
      <c r="D51" s="41"/>
      <c r="E51" s="41">
        <v>189</v>
      </c>
    </row>
    <row r="52" s="16" customFormat="1" ht="24" customHeight="1" spans="1:5">
      <c r="A52" s="42" t="s">
        <v>1123</v>
      </c>
      <c r="B52" s="40" t="s">
        <v>1118</v>
      </c>
      <c r="C52" s="41">
        <v>6</v>
      </c>
      <c r="D52" s="41"/>
      <c r="E52" s="41">
        <v>6</v>
      </c>
    </row>
    <row r="53" ht="24" customHeight="1" spans="1:5">
      <c r="A53" s="31" t="s">
        <v>1124</v>
      </c>
      <c r="B53" s="32" t="s">
        <v>1125</v>
      </c>
      <c r="C53" s="33">
        <v>1675</v>
      </c>
      <c r="D53" s="33"/>
      <c r="E53" s="33">
        <v>1675</v>
      </c>
    </row>
    <row r="54" s="16" customFormat="1" ht="24" customHeight="1" spans="1:5">
      <c r="A54" s="31" t="s">
        <v>1126</v>
      </c>
      <c r="B54" s="32" t="s">
        <v>1125</v>
      </c>
      <c r="C54" s="33">
        <v>2000</v>
      </c>
      <c r="D54" s="33"/>
      <c r="E54" s="33">
        <v>2000</v>
      </c>
    </row>
    <row r="55" ht="24" customHeight="1" spans="1:5">
      <c r="A55" s="31" t="s">
        <v>1127</v>
      </c>
      <c r="B55" s="32" t="s">
        <v>1128</v>
      </c>
      <c r="C55" s="33">
        <v>5000</v>
      </c>
      <c r="D55" s="33"/>
      <c r="E55" s="33">
        <v>5000</v>
      </c>
    </row>
    <row r="56" ht="24" customHeight="1" spans="1:5">
      <c r="A56" s="31" t="s">
        <v>1129</v>
      </c>
      <c r="B56" s="32" t="s">
        <v>1065</v>
      </c>
      <c r="C56" s="33">
        <v>1565</v>
      </c>
      <c r="D56" s="33"/>
      <c r="E56" s="33">
        <v>1565</v>
      </c>
    </row>
    <row r="57" ht="24" customHeight="1" spans="1:5">
      <c r="A57" s="31" t="s">
        <v>1130</v>
      </c>
      <c r="B57" s="32"/>
      <c r="C57" s="33">
        <f t="shared" ref="C57:E57" si="9">SUM(C58:C62)</f>
        <v>10513</v>
      </c>
      <c r="D57" s="33">
        <f t="shared" si="9"/>
        <v>0</v>
      </c>
      <c r="E57" s="33">
        <f t="shared" si="9"/>
        <v>10513</v>
      </c>
    </row>
    <row r="58" ht="24" customHeight="1" spans="1:5">
      <c r="A58" s="39" t="s">
        <v>1131</v>
      </c>
      <c r="B58" s="40" t="s">
        <v>1132</v>
      </c>
      <c r="C58" s="41">
        <v>2500</v>
      </c>
      <c r="D58" s="41"/>
      <c r="E58" s="41">
        <v>2500</v>
      </c>
    </row>
    <row r="59" ht="24" customHeight="1" spans="1:5">
      <c r="A59" s="42" t="s">
        <v>1133</v>
      </c>
      <c r="B59" s="40" t="s">
        <v>1132</v>
      </c>
      <c r="C59" s="41">
        <v>1000</v>
      </c>
      <c r="D59" s="41"/>
      <c r="E59" s="41">
        <v>1000</v>
      </c>
    </row>
    <row r="60" ht="24" customHeight="1" spans="1:5">
      <c r="A60" s="42" t="s">
        <v>1134</v>
      </c>
      <c r="B60" s="40" t="s">
        <v>1132</v>
      </c>
      <c r="C60" s="41">
        <v>900</v>
      </c>
      <c r="D60" s="41"/>
      <c r="E60" s="41">
        <v>900</v>
      </c>
    </row>
    <row r="61" ht="24" customHeight="1" spans="1:5">
      <c r="A61" s="42" t="s">
        <v>1135</v>
      </c>
      <c r="B61" s="40" t="s">
        <v>1132</v>
      </c>
      <c r="C61" s="41">
        <v>600</v>
      </c>
      <c r="D61" s="41"/>
      <c r="E61" s="41">
        <v>600</v>
      </c>
    </row>
    <row r="62" ht="24" customHeight="1" spans="1:5">
      <c r="A62" s="42" t="s">
        <v>1136</v>
      </c>
      <c r="B62" s="40" t="s">
        <v>1137</v>
      </c>
      <c r="C62" s="41">
        <v>5513</v>
      </c>
      <c r="D62" s="41"/>
      <c r="E62" s="41">
        <v>5513</v>
      </c>
    </row>
    <row r="63" ht="24" customHeight="1" spans="1:5">
      <c r="A63" s="31" t="s">
        <v>1138</v>
      </c>
      <c r="B63" s="32" t="s">
        <v>1096</v>
      </c>
      <c r="C63" s="33">
        <v>3000</v>
      </c>
      <c r="D63" s="33"/>
      <c r="E63" s="33">
        <v>3000</v>
      </c>
    </row>
    <row r="64" ht="24" customHeight="1" spans="1:5">
      <c r="A64" s="43" t="s">
        <v>1139</v>
      </c>
      <c r="B64" s="32" t="s">
        <v>1116</v>
      </c>
      <c r="C64" s="33">
        <v>5000</v>
      </c>
      <c r="D64" s="33">
        <v>0</v>
      </c>
      <c r="E64" s="33">
        <v>5000</v>
      </c>
    </row>
    <row r="65" ht="24" customHeight="1" spans="1:5">
      <c r="A65" s="43" t="s">
        <v>1140</v>
      </c>
      <c r="B65" s="32" t="s">
        <v>1116</v>
      </c>
      <c r="C65" s="33">
        <v>4978</v>
      </c>
      <c r="D65" s="33">
        <v>0</v>
      </c>
      <c r="E65" s="33">
        <v>4978</v>
      </c>
    </row>
    <row r="66" ht="24" customHeight="1" spans="1:5">
      <c r="A66" s="44" t="s">
        <v>1141</v>
      </c>
      <c r="B66" s="40" t="s">
        <v>1116</v>
      </c>
      <c r="C66" s="41">
        <v>4000</v>
      </c>
      <c r="D66" s="41">
        <v>0</v>
      </c>
      <c r="E66" s="41">
        <v>4000</v>
      </c>
    </row>
    <row r="67" ht="24" customHeight="1" spans="1:5">
      <c r="A67" s="45" t="s">
        <v>1142</v>
      </c>
      <c r="B67" s="40" t="s">
        <v>1116</v>
      </c>
      <c r="C67" s="41">
        <v>378</v>
      </c>
      <c r="D67" s="41">
        <v>0</v>
      </c>
      <c r="E67" s="41">
        <v>378</v>
      </c>
    </row>
    <row r="68" ht="24" customHeight="1" spans="1:5">
      <c r="A68" s="45" t="s">
        <v>1143</v>
      </c>
      <c r="B68" s="40" t="s">
        <v>1116</v>
      </c>
      <c r="C68" s="41">
        <v>600</v>
      </c>
      <c r="D68" s="41">
        <v>0</v>
      </c>
      <c r="E68" s="41">
        <v>600</v>
      </c>
    </row>
    <row r="69" ht="24" customHeight="1" spans="1:5">
      <c r="A69" s="43" t="s">
        <v>1144</v>
      </c>
      <c r="B69" s="32" t="s">
        <v>1116</v>
      </c>
      <c r="C69" s="33">
        <v>1778.95</v>
      </c>
      <c r="D69" s="33">
        <v>0</v>
      </c>
      <c r="E69" s="33">
        <v>1778.95</v>
      </c>
    </row>
    <row r="70" ht="24" customHeight="1" spans="1:5">
      <c r="A70" s="44" t="s">
        <v>1145</v>
      </c>
      <c r="B70" s="40" t="s">
        <v>1116</v>
      </c>
      <c r="C70" s="41">
        <v>1630</v>
      </c>
      <c r="D70" s="41">
        <v>0</v>
      </c>
      <c r="E70" s="41">
        <v>1630</v>
      </c>
    </row>
    <row r="71" ht="24" customHeight="1" spans="1:5">
      <c r="A71" s="45" t="s">
        <v>1146</v>
      </c>
      <c r="B71" s="40" t="s">
        <v>1116</v>
      </c>
      <c r="C71" s="41">
        <v>148.95</v>
      </c>
      <c r="D71" s="41">
        <v>0</v>
      </c>
      <c r="E71" s="41">
        <v>148.95</v>
      </c>
    </row>
    <row r="72" ht="24" customHeight="1" spans="1:5">
      <c r="A72" s="43" t="s">
        <v>1147</v>
      </c>
      <c r="B72" s="32" t="s">
        <v>1148</v>
      </c>
      <c r="C72" s="33">
        <v>3048.23</v>
      </c>
      <c r="D72" s="33">
        <v>0</v>
      </c>
      <c r="E72" s="33">
        <v>3048.23</v>
      </c>
    </row>
    <row r="73" ht="24" customHeight="1" spans="1:5">
      <c r="A73" s="46" t="s">
        <v>1149</v>
      </c>
      <c r="B73" s="47" t="s">
        <v>1118</v>
      </c>
      <c r="C73" s="48">
        <v>60</v>
      </c>
      <c r="D73" s="48"/>
      <c r="E73" s="48">
        <v>60</v>
      </c>
    </row>
    <row r="74" ht="24" customHeight="1" spans="1:5">
      <c r="A74" s="37" t="s">
        <v>528</v>
      </c>
      <c r="B74" s="29"/>
      <c r="C74" s="30">
        <f t="shared" ref="C74:E74" si="10">C75+C78+C79+C80</f>
        <v>13100</v>
      </c>
      <c r="D74" s="30">
        <f t="shared" si="10"/>
        <v>13100</v>
      </c>
      <c r="E74" s="30">
        <f t="shared" si="10"/>
        <v>0</v>
      </c>
    </row>
    <row r="75" ht="24" customHeight="1" spans="1:5">
      <c r="A75" s="49" t="s">
        <v>1150</v>
      </c>
      <c r="B75" s="38"/>
      <c r="C75" s="50">
        <f t="shared" ref="C75:E75" si="11">C76+C77</f>
        <v>11000</v>
      </c>
      <c r="D75" s="50">
        <f t="shared" si="11"/>
        <v>11000</v>
      </c>
      <c r="E75" s="50">
        <f t="shared" si="11"/>
        <v>0</v>
      </c>
    </row>
    <row r="76" ht="24" customHeight="1" spans="1:5">
      <c r="A76" s="39" t="s">
        <v>1151</v>
      </c>
      <c r="B76" s="40" t="s">
        <v>1152</v>
      </c>
      <c r="C76" s="41">
        <v>150</v>
      </c>
      <c r="D76" s="41">
        <v>150</v>
      </c>
      <c r="E76" s="41"/>
    </row>
    <row r="77" ht="24" customHeight="1" spans="1:5">
      <c r="A77" s="42" t="s">
        <v>1153</v>
      </c>
      <c r="B77" s="40" t="s">
        <v>1128</v>
      </c>
      <c r="C77" s="41">
        <v>10850</v>
      </c>
      <c r="D77" s="41">
        <v>10850</v>
      </c>
      <c r="E77" s="41"/>
    </row>
    <row r="78" ht="24" customHeight="1" spans="1:5">
      <c r="A78" s="31" t="s">
        <v>1154</v>
      </c>
      <c r="B78" s="32" t="s">
        <v>1128</v>
      </c>
      <c r="C78" s="33">
        <v>2000</v>
      </c>
      <c r="D78" s="33">
        <v>2000</v>
      </c>
      <c r="E78" s="33"/>
    </row>
    <row r="79" ht="24" customHeight="1" spans="1:5">
      <c r="A79" s="51" t="s">
        <v>1155</v>
      </c>
      <c r="B79" s="52" t="s">
        <v>1156</v>
      </c>
      <c r="C79" s="53">
        <v>70</v>
      </c>
      <c r="D79" s="53">
        <v>70</v>
      </c>
      <c r="E79" s="53"/>
    </row>
    <row r="80" ht="24" customHeight="1" spans="1:5">
      <c r="A80" s="51" t="s">
        <v>1157</v>
      </c>
      <c r="B80" s="52" t="s">
        <v>1156</v>
      </c>
      <c r="C80" s="53">
        <v>30</v>
      </c>
      <c r="D80" s="53">
        <v>30</v>
      </c>
      <c r="E80" s="53"/>
    </row>
    <row r="81" ht="24" customHeight="1" spans="1:5">
      <c r="A81" s="37" t="s">
        <v>583</v>
      </c>
      <c r="B81" s="29"/>
      <c r="C81" s="30">
        <f t="shared" ref="C81:E81" si="12">C82</f>
        <v>6000</v>
      </c>
      <c r="D81" s="30">
        <f t="shared" si="12"/>
        <v>6000</v>
      </c>
      <c r="E81" s="30">
        <f t="shared" si="12"/>
        <v>0</v>
      </c>
    </row>
    <row r="82" ht="24" customHeight="1" spans="1:5">
      <c r="A82" s="31" t="s">
        <v>1158</v>
      </c>
      <c r="B82" s="32" t="s">
        <v>1159</v>
      </c>
      <c r="C82" s="33">
        <v>6000</v>
      </c>
      <c r="D82" s="33">
        <v>6000</v>
      </c>
      <c r="E82" s="33"/>
    </row>
    <row r="83" ht="24" customHeight="1" spans="1:5">
      <c r="A83" s="37" t="s">
        <v>596</v>
      </c>
      <c r="B83" s="29"/>
      <c r="C83" s="30">
        <f t="shared" ref="C83:E83" si="13">SUM(C84:C86)</f>
        <v>2080</v>
      </c>
      <c r="D83" s="30">
        <f t="shared" si="13"/>
        <v>2080</v>
      </c>
      <c r="E83" s="30">
        <f t="shared" si="13"/>
        <v>0</v>
      </c>
    </row>
    <row r="84" ht="24" customHeight="1" spans="1:5">
      <c r="A84" s="34" t="s">
        <v>1160</v>
      </c>
      <c r="B84" s="32" t="s">
        <v>1159</v>
      </c>
      <c r="C84" s="36">
        <v>120</v>
      </c>
      <c r="D84" s="36">
        <v>120</v>
      </c>
      <c r="E84" s="36">
        <v>0</v>
      </c>
    </row>
    <row r="85" ht="24" customHeight="1" spans="1:5">
      <c r="A85" s="34" t="s">
        <v>1161</v>
      </c>
      <c r="B85" s="32" t="s">
        <v>1159</v>
      </c>
      <c r="C85" s="36">
        <v>300</v>
      </c>
      <c r="D85" s="36">
        <v>300</v>
      </c>
      <c r="E85" s="36">
        <v>0</v>
      </c>
    </row>
    <row r="86" ht="24" customHeight="1" spans="1:5">
      <c r="A86" s="31" t="s">
        <v>1162</v>
      </c>
      <c r="B86" s="32" t="s">
        <v>1065</v>
      </c>
      <c r="C86" s="33">
        <v>1660</v>
      </c>
      <c r="D86" s="33">
        <v>1660</v>
      </c>
      <c r="E86" s="33"/>
    </row>
    <row r="87" ht="24" customHeight="1" spans="1:5">
      <c r="A87" s="37" t="s">
        <v>607</v>
      </c>
      <c r="B87" s="29"/>
      <c r="C87" s="30">
        <f t="shared" ref="C87:E87" si="14">C88</f>
        <v>672</v>
      </c>
      <c r="D87" s="30">
        <f t="shared" si="14"/>
        <v>672</v>
      </c>
      <c r="E87" s="30">
        <f t="shared" si="14"/>
        <v>0</v>
      </c>
    </row>
    <row r="88" ht="24" customHeight="1" spans="1:5">
      <c r="A88" s="34" t="s">
        <v>1163</v>
      </c>
      <c r="B88" s="32" t="s">
        <v>1159</v>
      </c>
      <c r="C88" s="33">
        <v>672</v>
      </c>
      <c r="D88" s="33">
        <v>672</v>
      </c>
      <c r="E88" s="33">
        <v>0</v>
      </c>
    </row>
    <row r="89" ht="24" customHeight="1" spans="1:5">
      <c r="A89" s="37" t="s">
        <v>637</v>
      </c>
      <c r="B89" s="29"/>
      <c r="C89" s="30">
        <f t="shared" ref="C89:E89" si="15">C90</f>
        <v>50</v>
      </c>
      <c r="D89" s="30">
        <f t="shared" si="15"/>
        <v>50</v>
      </c>
      <c r="E89" s="30">
        <f t="shared" si="15"/>
        <v>0</v>
      </c>
    </row>
    <row r="90" ht="24" customHeight="1" spans="1:5">
      <c r="A90" s="31" t="s">
        <v>1164</v>
      </c>
      <c r="B90" s="32" t="s">
        <v>1103</v>
      </c>
      <c r="C90" s="33">
        <v>50</v>
      </c>
      <c r="D90" s="33">
        <v>50</v>
      </c>
      <c r="E90" s="33"/>
    </row>
    <row r="91" ht="24" customHeight="1" spans="1:5">
      <c r="A91" s="37" t="s">
        <v>663</v>
      </c>
      <c r="B91" s="29"/>
      <c r="C91" s="30">
        <f t="shared" ref="C91:E91" si="16">C92</f>
        <v>1000</v>
      </c>
      <c r="D91" s="30">
        <f t="shared" si="16"/>
        <v>0</v>
      </c>
      <c r="E91" s="30">
        <f t="shared" si="16"/>
        <v>1000</v>
      </c>
    </row>
    <row r="92" ht="24" customHeight="1" spans="1:5">
      <c r="A92" s="31" t="s">
        <v>1165</v>
      </c>
      <c r="B92" s="32" t="s">
        <v>1152</v>
      </c>
      <c r="C92" s="33">
        <v>1000</v>
      </c>
      <c r="D92" s="33"/>
      <c r="E92" s="33">
        <v>1000</v>
      </c>
    </row>
    <row r="93" ht="96" customHeight="1" spans="1:5">
      <c r="A93" s="54" t="s">
        <v>1166</v>
      </c>
      <c r="B93" s="54"/>
      <c r="C93" s="54"/>
      <c r="D93" s="54"/>
      <c r="E93" s="54"/>
    </row>
  </sheetData>
  <mergeCells count="6">
    <mergeCell ref="A2:E2"/>
    <mergeCell ref="D4:E4"/>
    <mergeCell ref="A93:E93"/>
    <mergeCell ref="A4:A5"/>
    <mergeCell ref="B4:B5"/>
    <mergeCell ref="C4:C5"/>
  </mergeCells>
  <pageMargins left="0.708333333333333" right="0.708333333333333" top="0.747916666666667" bottom="0.747916666666667" header="0.314583333333333" footer="0.314583333333333"/>
  <pageSetup paperSize="9" fitToHeight="0" orientation="landscape" horizontalDpi="600"/>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J13" sqref="J13"/>
    </sheetView>
  </sheetViews>
  <sheetFormatPr defaultColWidth="8.75" defaultRowHeight="14.25" outlineLevelCol="2"/>
  <cols>
    <col min="1" max="1" width="11.375" style="2" customWidth="1"/>
    <col min="2" max="2" width="34.25" style="2" customWidth="1"/>
    <col min="3" max="3" width="34.125" style="2" customWidth="1"/>
    <col min="4" max="16384" width="8.75" style="2"/>
  </cols>
  <sheetData>
    <row r="1" s="2" customFormat="1" spans="1:3">
      <c r="A1" s="2" t="s">
        <v>74</v>
      </c>
    </row>
    <row r="2" s="2" customFormat="1" ht="29.45" customHeight="1" spans="1:3">
      <c r="A2" s="3" t="s">
        <v>1167</v>
      </c>
      <c r="B2" s="3"/>
      <c r="C2" s="3"/>
    </row>
    <row r="3" s="2" customFormat="1" ht="25.9" customHeight="1" spans="1:3">
      <c r="A3" s="12"/>
      <c r="B3" s="5"/>
      <c r="C3" s="6" t="s">
        <v>84</v>
      </c>
    </row>
    <row r="4" s="2" customFormat="1" ht="27.75" customHeight="1" spans="1:3">
      <c r="A4" s="7" t="s">
        <v>1168</v>
      </c>
      <c r="B4" s="7"/>
      <c r="C4" s="7" t="s">
        <v>753</v>
      </c>
    </row>
    <row r="5" s="2" customFormat="1" ht="27.75" customHeight="1" spans="1:3">
      <c r="A5" s="8" t="s">
        <v>1169</v>
      </c>
      <c r="B5" s="8"/>
      <c r="C5" s="9">
        <v>1583877</v>
      </c>
    </row>
    <row r="6" s="2" customFormat="1" ht="27.75" customHeight="1" spans="1:3">
      <c r="A6" s="8" t="s">
        <v>1170</v>
      </c>
      <c r="B6" s="8"/>
      <c r="C6" s="9">
        <v>236788</v>
      </c>
    </row>
    <row r="7" s="2" customFormat="1" ht="27.75" customHeight="1" spans="1:3">
      <c r="A7" s="8" t="s">
        <v>1171</v>
      </c>
      <c r="B7" s="8"/>
      <c r="C7" s="9">
        <v>148325</v>
      </c>
    </row>
    <row r="8" s="2" customFormat="1" ht="27.75" customHeight="1" spans="1:3">
      <c r="A8" s="8" t="s">
        <v>1172</v>
      </c>
      <c r="B8" s="8"/>
      <c r="C8" s="9">
        <v>1672340</v>
      </c>
    </row>
    <row r="9" s="2" customFormat="1" ht="27.75" customHeight="1" spans="1:3">
      <c r="A9" s="7" t="s">
        <v>1173</v>
      </c>
      <c r="B9" s="7"/>
      <c r="C9" s="10" t="s">
        <v>753</v>
      </c>
    </row>
    <row r="10" s="2" customFormat="1" ht="27.75" customHeight="1" spans="1:3">
      <c r="A10" s="8" t="s">
        <v>1174</v>
      </c>
      <c r="B10" s="8"/>
      <c r="C10" s="11">
        <v>1740815</v>
      </c>
    </row>
    <row r="11" s="2" customFormat="1" ht="27.75" customHeight="1" spans="1:3">
      <c r="A11" s="8" t="s">
        <v>1175</v>
      </c>
      <c r="B11" s="8"/>
      <c r="C11" s="11">
        <v>95300</v>
      </c>
    </row>
    <row r="12" s="2" customFormat="1" ht="27.75" customHeight="1" spans="1:3">
      <c r="A12" s="8" t="s">
        <v>1176</v>
      </c>
      <c r="B12" s="8"/>
      <c r="C12" s="11">
        <v>1836115</v>
      </c>
    </row>
    <row r="13" s="2" customFormat="1" ht="54.6" customHeight="1" spans="1:3">
      <c r="A13" s="14" t="s">
        <v>1177</v>
      </c>
      <c r="B13" s="14"/>
      <c r="C13" s="14"/>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0" sqref="C10:C11"/>
    </sheetView>
  </sheetViews>
  <sheetFormatPr defaultColWidth="8.75" defaultRowHeight="14.25" outlineLevelCol="2"/>
  <cols>
    <col min="1" max="1" width="10.25" style="1" customWidth="1"/>
    <col min="2" max="2" width="30.875" style="1" customWidth="1"/>
    <col min="3" max="3" width="32.625" style="2" customWidth="1"/>
    <col min="4" max="16384" width="8.75" style="1"/>
  </cols>
  <sheetData>
    <row r="1" s="1" customFormat="1" ht="19.5" customHeight="1" spans="1:3">
      <c r="A1" s="1" t="s">
        <v>76</v>
      </c>
      <c r="C1" s="2"/>
    </row>
    <row r="2" s="1" customFormat="1" ht="29.45" customHeight="1" spans="1:3">
      <c r="A2" s="3" t="s">
        <v>1178</v>
      </c>
      <c r="B2" s="3"/>
      <c r="C2" s="3"/>
    </row>
    <row r="3" s="1" customFormat="1" ht="25.9" customHeight="1" spans="1:3">
      <c r="A3" s="4"/>
      <c r="B3" s="5"/>
      <c r="C3" s="6" t="s">
        <v>84</v>
      </c>
    </row>
    <row r="4" s="1" customFormat="1" ht="27.75" customHeight="1" spans="1:3">
      <c r="A4" s="7" t="s">
        <v>1168</v>
      </c>
      <c r="B4" s="7"/>
      <c r="C4" s="7" t="s">
        <v>753</v>
      </c>
    </row>
    <row r="5" s="1" customFormat="1" ht="27.75" customHeight="1" spans="1:3">
      <c r="A5" s="8" t="s">
        <v>1169</v>
      </c>
      <c r="B5" s="8"/>
      <c r="C5" s="9">
        <v>363333</v>
      </c>
    </row>
    <row r="6" s="1" customFormat="1" ht="27.75" customHeight="1" spans="1:3">
      <c r="A6" s="8" t="s">
        <v>1170</v>
      </c>
      <c r="B6" s="8"/>
      <c r="C6" s="9">
        <v>61181</v>
      </c>
    </row>
    <row r="7" s="1" customFormat="1" ht="27.75" customHeight="1" spans="1:3">
      <c r="A7" s="8" t="s">
        <v>1171</v>
      </c>
      <c r="B7" s="8"/>
      <c r="C7" s="9">
        <v>31664</v>
      </c>
    </row>
    <row r="8" s="1" customFormat="1" ht="27.75" customHeight="1" spans="1:3">
      <c r="A8" s="8" t="s">
        <v>1172</v>
      </c>
      <c r="B8" s="8"/>
      <c r="C8" s="9">
        <v>392850</v>
      </c>
    </row>
    <row r="9" s="1" customFormat="1" ht="27.75" customHeight="1" spans="1:3">
      <c r="A9" s="7" t="s">
        <v>1173</v>
      </c>
      <c r="B9" s="7"/>
      <c r="C9" s="10" t="s">
        <v>753</v>
      </c>
    </row>
    <row r="10" s="1" customFormat="1" ht="27.75" customHeight="1" spans="1:3">
      <c r="A10" s="8" t="s">
        <v>1174</v>
      </c>
      <c r="B10" s="8"/>
      <c r="C10" s="11">
        <v>449359</v>
      </c>
    </row>
    <row r="11" s="1" customFormat="1" ht="27.75" customHeight="1" spans="1:3">
      <c r="A11" s="8" t="s">
        <v>1175</v>
      </c>
      <c r="B11" s="8"/>
      <c r="C11" s="11">
        <v>29600</v>
      </c>
    </row>
    <row r="12" s="1" customFormat="1" ht="27.75" customHeight="1" spans="1:3">
      <c r="A12" s="8" t="s">
        <v>1176</v>
      </c>
      <c r="B12" s="8"/>
      <c r="C12" s="11">
        <v>478959</v>
      </c>
    </row>
    <row r="13" s="1" customFormat="1" ht="50.45" customHeight="1" spans="1:3">
      <c r="A13" s="14" t="s">
        <v>1177</v>
      </c>
      <c r="B13" s="14"/>
      <c r="C13" s="14"/>
    </row>
  </sheetData>
  <mergeCells count="11">
    <mergeCell ref="A2:C2"/>
    <mergeCell ref="A4:B4"/>
    <mergeCell ref="A5:B5"/>
    <mergeCell ref="A6:B6"/>
    <mergeCell ref="A7:B7"/>
    <mergeCell ref="A8:B8"/>
    <mergeCell ref="A9:B9"/>
    <mergeCell ref="A10:B10"/>
    <mergeCell ref="A11:B11"/>
    <mergeCell ref="A12:B12"/>
    <mergeCell ref="A13:C13"/>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0" sqref="C10:C11"/>
    </sheetView>
  </sheetViews>
  <sheetFormatPr defaultColWidth="8.75" defaultRowHeight="14.25" outlineLevelCol="2"/>
  <cols>
    <col min="1" max="1" width="12.875" style="1" customWidth="1"/>
    <col min="2" max="2" width="33.875" style="1" customWidth="1"/>
    <col min="3" max="3" width="35.125" style="2" customWidth="1"/>
    <col min="4" max="16384" width="8.75" style="1"/>
  </cols>
  <sheetData>
    <row r="1" s="1" customFormat="1" spans="1:3">
      <c r="A1" s="1" t="s">
        <v>78</v>
      </c>
      <c r="C1" s="2"/>
    </row>
    <row r="2" s="1" customFormat="1" ht="29.45" customHeight="1" spans="1:3">
      <c r="A2" s="3" t="s">
        <v>1179</v>
      </c>
      <c r="B2" s="3"/>
      <c r="C2" s="3"/>
    </row>
    <row r="3" s="1" customFormat="1" ht="25.9" customHeight="1" spans="1:3">
      <c r="A3" s="4"/>
      <c r="B3" s="5"/>
      <c r="C3" s="6" t="s">
        <v>84</v>
      </c>
    </row>
    <row r="4" s="1" customFormat="1" ht="29.25" customHeight="1" spans="1:3">
      <c r="A4" s="7" t="s">
        <v>1168</v>
      </c>
      <c r="B4" s="7"/>
      <c r="C4" s="7" t="s">
        <v>753</v>
      </c>
    </row>
    <row r="5" s="1" customFormat="1" ht="29.25" customHeight="1" spans="1:3">
      <c r="A5" s="8" t="s">
        <v>1180</v>
      </c>
      <c r="B5" s="8"/>
      <c r="C5" s="9">
        <v>2888833</v>
      </c>
    </row>
    <row r="6" s="1" customFormat="1" ht="29.25" customHeight="1" spans="1:3">
      <c r="A6" s="8" t="s">
        <v>1181</v>
      </c>
      <c r="B6" s="8"/>
      <c r="C6" s="9">
        <v>322300</v>
      </c>
    </row>
    <row r="7" s="1" customFormat="1" ht="29.25" customHeight="1" spans="1:3">
      <c r="A7" s="8" t="s">
        <v>1182</v>
      </c>
      <c r="B7" s="8"/>
      <c r="C7" s="9">
        <v>54830</v>
      </c>
    </row>
    <row r="8" s="1" customFormat="1" ht="29.25" customHeight="1" spans="1:3">
      <c r="A8" s="8" t="s">
        <v>1183</v>
      </c>
      <c r="B8" s="8"/>
      <c r="C8" s="9">
        <v>3156303</v>
      </c>
    </row>
    <row r="9" s="1" customFormat="1" ht="29.25" customHeight="1" spans="1:3">
      <c r="A9" s="7" t="s">
        <v>1173</v>
      </c>
      <c r="B9" s="7"/>
      <c r="C9" s="10" t="s">
        <v>753</v>
      </c>
    </row>
    <row r="10" s="1" customFormat="1" ht="29.25" customHeight="1" spans="1:3">
      <c r="A10" s="8" t="s">
        <v>1184</v>
      </c>
      <c r="B10" s="8"/>
      <c r="C10" s="11">
        <v>3035631</v>
      </c>
    </row>
    <row r="11" s="1" customFormat="1" ht="29.25" customHeight="1" spans="1:3">
      <c r="A11" s="8" t="s">
        <v>1185</v>
      </c>
      <c r="B11" s="8"/>
      <c r="C11" s="11">
        <v>322300</v>
      </c>
    </row>
    <row r="12" s="1" customFormat="1" ht="29.25" customHeight="1" spans="1:3">
      <c r="A12" s="8" t="s">
        <v>1186</v>
      </c>
      <c r="B12" s="8"/>
      <c r="C12" s="11">
        <v>3357931</v>
      </c>
    </row>
    <row r="13" s="1" customFormat="1" spans="1:3">
      <c r="A13" s="4"/>
      <c r="B13" s="4"/>
      <c r="C13" s="12"/>
    </row>
    <row r="14" s="1" customFormat="1" ht="49.9" customHeight="1" spans="1:3">
      <c r="A14" s="13" t="s">
        <v>1177</v>
      </c>
      <c r="B14" s="13"/>
      <c r="C14" s="13"/>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L11" sqref="L11"/>
    </sheetView>
  </sheetViews>
  <sheetFormatPr defaultColWidth="8.75" defaultRowHeight="14.25" outlineLevelCol="2"/>
  <cols>
    <col min="1" max="1" width="12.875" style="1" customWidth="1"/>
    <col min="2" max="2" width="33.875" style="1" customWidth="1"/>
    <col min="3" max="3" width="35.125" style="2" customWidth="1"/>
    <col min="4" max="16384" width="8.75" style="1"/>
  </cols>
  <sheetData>
    <row r="1" s="1" customFormat="1" spans="1:3">
      <c r="A1" s="1" t="s">
        <v>80</v>
      </c>
      <c r="C1" s="2"/>
    </row>
    <row r="2" s="1" customFormat="1" ht="29.45" customHeight="1" spans="1:3">
      <c r="A2" s="3" t="s">
        <v>1187</v>
      </c>
      <c r="B2" s="3"/>
      <c r="C2" s="3"/>
    </row>
    <row r="3" s="1" customFormat="1" ht="25.9" customHeight="1" spans="1:3">
      <c r="A3" s="4"/>
      <c r="B3" s="5"/>
      <c r="C3" s="6" t="s">
        <v>84</v>
      </c>
    </row>
    <row r="4" s="1" customFormat="1" ht="29.25" customHeight="1" spans="1:3">
      <c r="A4" s="7" t="s">
        <v>1168</v>
      </c>
      <c r="B4" s="7"/>
      <c r="C4" s="7" t="s">
        <v>753</v>
      </c>
    </row>
    <row r="5" s="1" customFormat="1" ht="29.25" customHeight="1" spans="1:3">
      <c r="A5" s="8" t="s">
        <v>1180</v>
      </c>
      <c r="B5" s="8"/>
      <c r="C5" s="9">
        <v>990471</v>
      </c>
    </row>
    <row r="6" s="1" customFormat="1" ht="29.25" customHeight="1" spans="1:3">
      <c r="A6" s="8" t="s">
        <v>1181</v>
      </c>
      <c r="B6" s="8"/>
      <c r="C6" s="9">
        <v>56000</v>
      </c>
    </row>
    <row r="7" s="1" customFormat="1" ht="29.25" customHeight="1" spans="1:3">
      <c r="A7" s="8" t="s">
        <v>1182</v>
      </c>
      <c r="B7" s="8"/>
      <c r="C7" s="9">
        <v>62060</v>
      </c>
    </row>
    <row r="8" s="1" customFormat="1" ht="29.25" customHeight="1" spans="1:3">
      <c r="A8" s="8" t="s">
        <v>1183</v>
      </c>
      <c r="B8" s="8"/>
      <c r="C8" s="9">
        <v>984411</v>
      </c>
    </row>
    <row r="9" s="1" customFormat="1" ht="29.25" customHeight="1" spans="1:3">
      <c r="A9" s="7" t="s">
        <v>1173</v>
      </c>
      <c r="B9" s="7"/>
      <c r="C9" s="10" t="s">
        <v>753</v>
      </c>
    </row>
    <row r="10" s="1" customFormat="1" ht="29.25" customHeight="1" spans="1:3">
      <c r="A10" s="8" t="s">
        <v>1184</v>
      </c>
      <c r="B10" s="8"/>
      <c r="C10" s="11">
        <v>1059473</v>
      </c>
    </row>
    <row r="11" s="1" customFormat="1" ht="29.25" customHeight="1" spans="1:3">
      <c r="A11" s="8" t="s">
        <v>1185</v>
      </c>
      <c r="B11" s="8"/>
      <c r="C11" s="11">
        <v>56000</v>
      </c>
    </row>
    <row r="12" s="1" customFormat="1" ht="29.25" customHeight="1" spans="1:3">
      <c r="A12" s="8" t="s">
        <v>1186</v>
      </c>
      <c r="B12" s="8"/>
      <c r="C12" s="11">
        <v>1115473</v>
      </c>
    </row>
    <row r="13" s="1" customFormat="1" spans="1:3">
      <c r="A13" s="4"/>
      <c r="B13" s="4"/>
      <c r="C13" s="12"/>
    </row>
    <row r="14" s="1" customFormat="1" ht="49.9" customHeight="1" spans="1:3">
      <c r="A14" s="13" t="s">
        <v>1177</v>
      </c>
      <c r="B14" s="13"/>
      <c r="C14" s="13"/>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opLeftCell="A25" workbookViewId="0">
      <selection activeCell="H15" sqref="H15"/>
    </sheetView>
  </sheetViews>
  <sheetFormatPr defaultColWidth="9" defaultRowHeight="14.25" outlineLevelCol="4"/>
  <cols>
    <col min="1" max="1" width="38.375" customWidth="1"/>
    <col min="2" max="3" width="11.5" customWidth="1"/>
    <col min="4" max="4" width="15.125" customWidth="1"/>
  </cols>
  <sheetData>
    <row r="1" ht="18" customHeight="1" spans="1:5">
      <c r="A1" s="257" t="s">
        <v>8</v>
      </c>
      <c r="B1" s="258"/>
    </row>
    <row r="2" ht="20.25" spans="1:5">
      <c r="A2" s="259" t="s">
        <v>7</v>
      </c>
      <c r="B2" s="259"/>
      <c r="C2" s="259"/>
      <c r="D2" s="259"/>
    </row>
    <row r="3" spans="1:5">
      <c r="A3" s="260"/>
      <c r="B3" s="258"/>
      <c r="D3" s="249" t="s">
        <v>84</v>
      </c>
    </row>
    <row r="4" ht="42.6" customHeight="1" spans="1:5">
      <c r="A4" s="261" t="s">
        <v>129</v>
      </c>
      <c r="B4" s="261" t="s">
        <v>86</v>
      </c>
      <c r="C4" s="194" t="s">
        <v>87</v>
      </c>
      <c r="D4" s="66" t="s">
        <v>88</v>
      </c>
    </row>
    <row r="5" spans="1:5">
      <c r="A5" s="297" t="s">
        <v>130</v>
      </c>
      <c r="B5" s="267">
        <v>218068</v>
      </c>
      <c r="C5" s="298">
        <f>195854+2752</f>
        <v>198606</v>
      </c>
      <c r="D5" s="299">
        <f>B5/C5</f>
        <v>1.098</v>
      </c>
    </row>
    <row r="6" spans="1:5">
      <c r="A6" s="297" t="s">
        <v>131</v>
      </c>
      <c r="B6" s="269"/>
      <c r="C6" s="300"/>
      <c r="D6" s="299"/>
    </row>
    <row r="7" spans="1:5">
      <c r="A7" s="297" t="s">
        <v>132</v>
      </c>
      <c r="B7" s="269">
        <v>3501</v>
      </c>
      <c r="C7" s="300">
        <v>3024</v>
      </c>
      <c r="D7" s="299">
        <f t="shared" ref="D6:D45" si="0">B7/C7</f>
        <v>1.1577</v>
      </c>
    </row>
    <row r="8" spans="1:5">
      <c r="A8" s="297" t="s">
        <v>133</v>
      </c>
      <c r="B8" s="269">
        <v>92767</v>
      </c>
      <c r="C8" s="300">
        <f>86555+3</f>
        <v>86558</v>
      </c>
      <c r="D8" s="299">
        <f t="shared" si="0"/>
        <v>1.0717</v>
      </c>
    </row>
    <row r="9" spans="1:5">
      <c r="A9" s="297" t="s">
        <v>134</v>
      </c>
      <c r="B9" s="269">
        <v>544977</v>
      </c>
      <c r="C9" s="300">
        <f>514600+8021</f>
        <v>522621</v>
      </c>
      <c r="D9" s="299">
        <f t="shared" si="0"/>
        <v>1.0428</v>
      </c>
      <c r="E9" s="183"/>
    </row>
    <row r="10" spans="1:5">
      <c r="A10" s="297" t="s">
        <v>135</v>
      </c>
      <c r="B10" s="269">
        <v>26249</v>
      </c>
      <c r="C10" s="300">
        <f>27518+66</f>
        <v>27584</v>
      </c>
      <c r="D10" s="299">
        <f t="shared" si="0"/>
        <v>0.9516</v>
      </c>
    </row>
    <row r="11" spans="1:5">
      <c r="A11" s="297" t="s">
        <v>136</v>
      </c>
      <c r="B11" s="269">
        <v>22381</v>
      </c>
      <c r="C11" s="300">
        <f>23823+928</f>
        <v>24751</v>
      </c>
      <c r="D11" s="299">
        <f t="shared" si="0"/>
        <v>0.9042</v>
      </c>
    </row>
    <row r="12" spans="1:5">
      <c r="A12" s="297" t="s">
        <v>137</v>
      </c>
      <c r="B12" s="269">
        <v>224456</v>
      </c>
      <c r="C12" s="300">
        <f>181560+8212</f>
        <v>189772</v>
      </c>
      <c r="D12" s="299">
        <f t="shared" si="0"/>
        <v>1.1828</v>
      </c>
    </row>
    <row r="13" spans="1:5">
      <c r="A13" s="297" t="s">
        <v>138</v>
      </c>
      <c r="B13" s="269">
        <v>133112</v>
      </c>
      <c r="C13" s="300">
        <f>140031+98033</f>
        <v>238064</v>
      </c>
      <c r="D13" s="299">
        <f t="shared" si="0"/>
        <v>0.5591</v>
      </c>
    </row>
    <row r="14" spans="1:5">
      <c r="A14" s="297" t="s">
        <v>139</v>
      </c>
      <c r="B14" s="269">
        <v>23780</v>
      </c>
      <c r="C14" s="300">
        <f>18217+2468</f>
        <v>20685</v>
      </c>
      <c r="D14" s="299">
        <f t="shared" si="0"/>
        <v>1.1496</v>
      </c>
    </row>
    <row r="15" spans="1:5">
      <c r="A15" s="297" t="s">
        <v>140</v>
      </c>
      <c r="B15" s="269">
        <v>91673</v>
      </c>
      <c r="C15" s="300">
        <v>90095</v>
      </c>
      <c r="D15" s="299">
        <f t="shared" si="0"/>
        <v>1.0175</v>
      </c>
    </row>
    <row r="16" spans="1:5">
      <c r="A16" s="297" t="s">
        <v>141</v>
      </c>
      <c r="B16" s="269">
        <v>97074</v>
      </c>
      <c r="C16" s="300">
        <f>90085+17099</f>
        <v>107184</v>
      </c>
      <c r="D16" s="299">
        <f t="shared" si="0"/>
        <v>0.9057</v>
      </c>
    </row>
    <row r="17" spans="1:4">
      <c r="A17" s="297" t="s">
        <v>142</v>
      </c>
      <c r="B17" s="269">
        <v>28729</v>
      </c>
      <c r="C17" s="300">
        <v>28909</v>
      </c>
      <c r="D17" s="299">
        <f t="shared" si="0"/>
        <v>0.9938</v>
      </c>
    </row>
    <row r="18" spans="1:4">
      <c r="A18" s="297" t="s">
        <v>143</v>
      </c>
      <c r="B18" s="269">
        <v>45439</v>
      </c>
      <c r="C18" s="300">
        <v>26971</v>
      </c>
      <c r="D18" s="299">
        <f t="shared" si="0"/>
        <v>1.6847</v>
      </c>
    </row>
    <row r="19" spans="1:4">
      <c r="A19" s="297" t="s">
        <v>144</v>
      </c>
      <c r="B19" s="269">
        <v>9431</v>
      </c>
      <c r="C19" s="300">
        <f>9461+1616</f>
        <v>11077</v>
      </c>
      <c r="D19" s="299">
        <f t="shared" si="0"/>
        <v>0.8514</v>
      </c>
    </row>
    <row r="20" spans="1:4">
      <c r="A20" s="297" t="s">
        <v>145</v>
      </c>
      <c r="B20" s="269"/>
      <c r="C20" s="300">
        <v>25320</v>
      </c>
      <c r="D20" s="299">
        <f t="shared" si="0"/>
        <v>0</v>
      </c>
    </row>
    <row r="21" spans="1:4">
      <c r="A21" s="297" t="s">
        <v>146</v>
      </c>
      <c r="B21" s="269">
        <v>1515</v>
      </c>
      <c r="C21" s="300">
        <v>963</v>
      </c>
      <c r="D21" s="299">
        <f t="shared" si="0"/>
        <v>1.5732</v>
      </c>
    </row>
    <row r="22" spans="1:4">
      <c r="A22" s="297" t="s">
        <v>147</v>
      </c>
      <c r="B22" s="269">
        <v>18364</v>
      </c>
      <c r="C22" s="300">
        <v>2030</v>
      </c>
      <c r="D22" s="299">
        <f t="shared" si="0"/>
        <v>9.0463</v>
      </c>
    </row>
    <row r="23" spans="1:4">
      <c r="A23" s="297" t="s">
        <v>148</v>
      </c>
      <c r="B23" s="269">
        <v>17718</v>
      </c>
      <c r="C23" s="300">
        <f>25435+513</f>
        <v>25948</v>
      </c>
      <c r="D23" s="299">
        <f t="shared" si="0"/>
        <v>0.6828</v>
      </c>
    </row>
    <row r="24" spans="1:4">
      <c r="A24" s="297" t="s">
        <v>149</v>
      </c>
      <c r="B24" s="269">
        <v>7320</v>
      </c>
      <c r="C24" s="300">
        <f>5048+1823</f>
        <v>6871</v>
      </c>
      <c r="D24" s="299">
        <f t="shared" si="0"/>
        <v>1.0653</v>
      </c>
    </row>
    <row r="25" spans="1:4">
      <c r="A25" s="297" t="s">
        <v>150</v>
      </c>
      <c r="B25" s="269">
        <v>12342</v>
      </c>
      <c r="C25" s="300">
        <v>14837</v>
      </c>
      <c r="D25" s="299">
        <f t="shared" si="0"/>
        <v>0.8318</v>
      </c>
    </row>
    <row r="26" spans="1:4">
      <c r="A26" s="297" t="s">
        <v>151</v>
      </c>
      <c r="B26" s="269">
        <v>56396</v>
      </c>
      <c r="C26" s="300">
        <v>65017</v>
      </c>
      <c r="D26" s="299">
        <f t="shared" si="0"/>
        <v>0.8674</v>
      </c>
    </row>
    <row r="27" spans="1:4">
      <c r="A27" s="297" t="s">
        <v>152</v>
      </c>
      <c r="B27" s="269">
        <v>64186</v>
      </c>
      <c r="C27" s="300">
        <v>49049</v>
      </c>
      <c r="D27" s="299">
        <f t="shared" si="0"/>
        <v>1.3086</v>
      </c>
    </row>
    <row r="28" spans="1:4">
      <c r="A28" s="297" t="s">
        <v>153</v>
      </c>
      <c r="B28" s="269">
        <v>463</v>
      </c>
      <c r="C28" s="300">
        <v>2911</v>
      </c>
      <c r="D28" s="299">
        <f t="shared" si="0"/>
        <v>0.1591</v>
      </c>
    </row>
    <row r="29" ht="16.15" customHeight="1" spans="1:4">
      <c r="A29" s="268" t="s">
        <v>154</v>
      </c>
      <c r="B29" s="300">
        <f>SUM(B5:B28)</f>
        <v>1739941</v>
      </c>
      <c r="C29" s="300">
        <f>SUM(C5:C28)</f>
        <v>1768847</v>
      </c>
      <c r="D29" s="299">
        <f t="shared" si="0"/>
        <v>0.9837</v>
      </c>
    </row>
    <row r="30" ht="15" customHeight="1" spans="1:4">
      <c r="A30" s="270" t="s">
        <v>155</v>
      </c>
      <c r="B30" s="269">
        <v>11871</v>
      </c>
      <c r="C30" s="300">
        <v>26000</v>
      </c>
      <c r="D30" s="299">
        <f t="shared" si="0"/>
        <v>0.4566</v>
      </c>
    </row>
    <row r="31" ht="15" customHeight="1" spans="1:4">
      <c r="A31" s="270" t="s">
        <v>156</v>
      </c>
      <c r="B31" s="300">
        <f>SUM(B33:B44)</f>
        <v>244221</v>
      </c>
      <c r="C31" s="300">
        <f>SUM(C33:C44)</f>
        <v>327698</v>
      </c>
      <c r="D31" s="299">
        <f t="shared" si="0"/>
        <v>0.7453</v>
      </c>
    </row>
    <row r="32" ht="15" customHeight="1" spans="1:4">
      <c r="A32" s="273" t="s">
        <v>157</v>
      </c>
      <c r="B32" s="274"/>
      <c r="C32" s="300">
        <f>SUM(C33:C35)</f>
        <v>0</v>
      </c>
      <c r="D32" s="299"/>
    </row>
    <row r="33" ht="15" customHeight="1" spans="1:4">
      <c r="A33" s="273" t="s">
        <v>158</v>
      </c>
      <c r="B33" s="274"/>
      <c r="C33" s="300"/>
      <c r="D33" s="299"/>
    </row>
    <row r="34" ht="15" customHeight="1" spans="1:4">
      <c r="A34" s="275" t="s">
        <v>159</v>
      </c>
      <c r="B34" s="269"/>
      <c r="C34" s="300"/>
      <c r="D34" s="299"/>
    </row>
    <row r="35" ht="15.6" customHeight="1" spans="1:4">
      <c r="A35" s="275" t="s">
        <v>160</v>
      </c>
      <c r="B35" s="269"/>
      <c r="C35" s="300"/>
      <c r="D35" s="299"/>
    </row>
    <row r="36" spans="1:4">
      <c r="A36" s="273" t="s">
        <v>161</v>
      </c>
      <c r="B36" s="269">
        <v>244221</v>
      </c>
      <c r="C36" s="300">
        <v>189859</v>
      </c>
      <c r="D36" s="299">
        <f t="shared" si="0"/>
        <v>1.2863</v>
      </c>
    </row>
    <row r="37" spans="1:4">
      <c r="A37" s="278" t="s">
        <v>162</v>
      </c>
      <c r="B37" s="269"/>
      <c r="C37" s="300"/>
      <c r="D37" s="299"/>
    </row>
    <row r="38" spans="1:4">
      <c r="A38" s="275" t="s">
        <v>163</v>
      </c>
      <c r="B38" s="269"/>
      <c r="C38" s="300"/>
      <c r="D38" s="299"/>
    </row>
    <row r="39" spans="1:4">
      <c r="A39" s="279" t="s">
        <v>164</v>
      </c>
      <c r="B39" s="269"/>
      <c r="C39" s="300"/>
      <c r="D39" s="299"/>
    </row>
    <row r="40" spans="1:4">
      <c r="A40" s="280" t="s">
        <v>165</v>
      </c>
      <c r="B40" s="269"/>
      <c r="C40" s="300"/>
      <c r="D40" s="299"/>
    </row>
    <row r="41" spans="1:4">
      <c r="A41" s="280" t="s">
        <v>166</v>
      </c>
      <c r="B41" s="269"/>
      <c r="C41" s="300"/>
      <c r="D41" s="299"/>
    </row>
    <row r="42" spans="1:4">
      <c r="A42" s="280" t="s">
        <v>167</v>
      </c>
      <c r="B42" s="269"/>
      <c r="C42" s="300">
        <v>57075</v>
      </c>
      <c r="D42" s="299">
        <f t="shared" si="0"/>
        <v>0</v>
      </c>
    </row>
    <row r="43" spans="1:4">
      <c r="A43" s="281" t="s">
        <v>168</v>
      </c>
      <c r="B43" s="269"/>
      <c r="C43" s="300"/>
      <c r="D43" s="299"/>
    </row>
    <row r="44" spans="1:4">
      <c r="A44" s="282" t="s">
        <v>169</v>
      </c>
      <c r="B44" s="269"/>
      <c r="C44" s="300">
        <v>80764</v>
      </c>
      <c r="D44" s="299">
        <f t="shared" si="0"/>
        <v>0</v>
      </c>
    </row>
    <row r="45" spans="1:4">
      <c r="A45" s="268" t="s">
        <v>170</v>
      </c>
      <c r="B45" s="300">
        <f>B29+B30+B31</f>
        <v>1996033</v>
      </c>
      <c r="C45" s="300">
        <f>C29+C30+C31</f>
        <v>2122545</v>
      </c>
      <c r="D45" s="299">
        <f t="shared" si="0"/>
        <v>0.9404</v>
      </c>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topLeftCell="A20" workbookViewId="0">
      <selection activeCell="C44" sqref="B5:C44"/>
    </sheetView>
  </sheetViews>
  <sheetFormatPr defaultColWidth="9" defaultRowHeight="14.25" outlineLevelCol="4"/>
  <cols>
    <col min="1" max="1" width="44.625" customWidth="1"/>
    <col min="2" max="2" width="12.125" customWidth="1"/>
    <col min="3" max="3" width="14" customWidth="1"/>
    <col min="4" max="4" width="15.125" customWidth="1"/>
  </cols>
  <sheetData>
    <row r="1" ht="18" customHeight="1" spans="1:5">
      <c r="A1" s="257" t="s">
        <v>11</v>
      </c>
      <c r="B1" s="258"/>
    </row>
    <row r="2" ht="20.25" spans="1:5">
      <c r="A2" s="259" t="s">
        <v>10</v>
      </c>
      <c r="B2" s="259"/>
      <c r="C2" s="259"/>
      <c r="D2" s="259"/>
    </row>
    <row r="3" spans="1:5">
      <c r="A3" s="260"/>
      <c r="B3" s="258"/>
      <c r="D3" s="249" t="s">
        <v>84</v>
      </c>
    </row>
    <row r="4" ht="44.45" customHeight="1" spans="1:5">
      <c r="A4" s="283" t="s">
        <v>85</v>
      </c>
      <c r="B4" s="177" t="s">
        <v>86</v>
      </c>
      <c r="C4" s="194" t="s">
        <v>87</v>
      </c>
      <c r="D4" s="66" t="s">
        <v>88</v>
      </c>
    </row>
    <row r="5" s="15" customFormat="1" spans="1:5">
      <c r="A5" s="284" t="s">
        <v>89</v>
      </c>
      <c r="B5" s="179">
        <f>SUM(B6:B21)</f>
        <v>78500</v>
      </c>
      <c r="C5" s="179">
        <f>SUM(C6:C21)</f>
        <v>76750</v>
      </c>
      <c r="D5" s="239">
        <f>B5/C5</f>
        <v>1.0228</v>
      </c>
    </row>
    <row r="6" spans="1:5">
      <c r="A6" s="285" t="s">
        <v>90</v>
      </c>
      <c r="B6" s="286">
        <v>27000</v>
      </c>
      <c r="C6" s="287">
        <v>28000</v>
      </c>
      <c r="D6" s="288">
        <f t="shared" ref="D6:D44" si="0">B6/C6</f>
        <v>0.9643</v>
      </c>
    </row>
    <row r="7" spans="1:5">
      <c r="A7" s="285" t="s">
        <v>91</v>
      </c>
      <c r="B7" s="286"/>
      <c r="C7" s="287"/>
      <c r="D7" s="288"/>
    </row>
    <row r="8" spans="1:5">
      <c r="A8" s="285" t="s">
        <v>92</v>
      </c>
      <c r="B8" s="286">
        <v>19500</v>
      </c>
      <c r="C8" s="287">
        <v>19000</v>
      </c>
      <c r="D8" s="288">
        <f t="shared" si="0"/>
        <v>1.0263</v>
      </c>
    </row>
    <row r="9" spans="1:5">
      <c r="A9" s="285" t="s">
        <v>93</v>
      </c>
      <c r="B9" s="286"/>
      <c r="C9" s="287"/>
      <c r="D9" s="288"/>
      <c r="E9" s="183"/>
    </row>
    <row r="10" spans="1:5">
      <c r="A10" s="285" t="s">
        <v>94</v>
      </c>
      <c r="B10" s="286">
        <v>5500</v>
      </c>
      <c r="C10" s="287">
        <v>7500</v>
      </c>
      <c r="D10" s="288">
        <f t="shared" si="0"/>
        <v>0.7333</v>
      </c>
    </row>
    <row r="11" spans="1:5">
      <c r="A11" s="285" t="s">
        <v>95</v>
      </c>
      <c r="B11" s="286">
        <v>100</v>
      </c>
      <c r="C11" s="287">
        <v>50</v>
      </c>
      <c r="D11" s="288">
        <f t="shared" si="0"/>
        <v>2</v>
      </c>
    </row>
    <row r="12" spans="1:5">
      <c r="A12" s="285" t="s">
        <v>96</v>
      </c>
      <c r="B12" s="286">
        <v>10500</v>
      </c>
      <c r="C12" s="287">
        <v>10000</v>
      </c>
      <c r="D12" s="288">
        <f t="shared" si="0"/>
        <v>1.05</v>
      </c>
    </row>
    <row r="13" spans="1:5">
      <c r="A13" s="285" t="s">
        <v>97</v>
      </c>
      <c r="B13" s="286">
        <v>5000</v>
      </c>
      <c r="C13" s="287">
        <v>4000</v>
      </c>
      <c r="D13" s="288">
        <f t="shared" si="0"/>
        <v>1.25</v>
      </c>
    </row>
    <row r="14" spans="1:5">
      <c r="A14" s="285" t="s">
        <v>98</v>
      </c>
      <c r="B14" s="286">
        <v>2000</v>
      </c>
      <c r="C14" s="287">
        <v>1800</v>
      </c>
      <c r="D14" s="288">
        <f t="shared" si="0"/>
        <v>1.1111</v>
      </c>
    </row>
    <row r="15" spans="1:5">
      <c r="A15" s="285" t="s">
        <v>99</v>
      </c>
      <c r="B15" s="286">
        <v>2400</v>
      </c>
      <c r="C15" s="287">
        <v>2500</v>
      </c>
      <c r="D15" s="288">
        <f t="shared" si="0"/>
        <v>0.96</v>
      </c>
    </row>
    <row r="16" spans="1:5">
      <c r="A16" s="285" t="s">
        <v>100</v>
      </c>
      <c r="B16" s="286">
        <v>6500</v>
      </c>
      <c r="C16" s="287">
        <v>3800</v>
      </c>
      <c r="D16" s="288">
        <f t="shared" si="0"/>
        <v>1.7105</v>
      </c>
    </row>
    <row r="17" spans="1:4">
      <c r="A17" s="285" t="s">
        <v>101</v>
      </c>
      <c r="B17" s="286">
        <v>0</v>
      </c>
      <c r="C17" s="287"/>
      <c r="D17" s="288"/>
    </row>
    <row r="18" spans="1:4">
      <c r="A18" s="285" t="s">
        <v>102</v>
      </c>
      <c r="B18" s="286">
        <v>0</v>
      </c>
      <c r="C18" s="287">
        <v>100</v>
      </c>
      <c r="D18" s="288">
        <f t="shared" si="0"/>
        <v>0</v>
      </c>
    </row>
    <row r="19" spans="1:4">
      <c r="A19" s="285" t="s">
        <v>103</v>
      </c>
      <c r="B19" s="286">
        <v>0</v>
      </c>
      <c r="C19" s="287"/>
      <c r="D19" s="288"/>
    </row>
    <row r="20" spans="1:4">
      <c r="A20" s="285" t="s">
        <v>104</v>
      </c>
      <c r="B20" s="286">
        <v>0</v>
      </c>
      <c r="C20" s="287"/>
      <c r="D20" s="288"/>
    </row>
    <row r="21" spans="1:4">
      <c r="A21" s="285" t="s">
        <v>105</v>
      </c>
      <c r="B21" s="286"/>
      <c r="C21" s="287">
        <v>0</v>
      </c>
      <c r="D21" s="288"/>
    </row>
    <row r="22" spans="1:4">
      <c r="A22" s="284" t="s">
        <v>106</v>
      </c>
      <c r="B22" s="287">
        <f>SUM(B23:B30)</f>
        <v>88000</v>
      </c>
      <c r="C22" s="287">
        <f>SUM(C23:C30)</f>
        <v>99500</v>
      </c>
      <c r="D22" s="288">
        <f t="shared" si="0"/>
        <v>0.8844</v>
      </c>
    </row>
    <row r="23" spans="1:4">
      <c r="A23" s="285" t="s">
        <v>107</v>
      </c>
      <c r="B23" s="286">
        <v>17000</v>
      </c>
      <c r="C23" s="287">
        <v>17500</v>
      </c>
      <c r="D23" s="288">
        <f t="shared" si="0"/>
        <v>0.9714</v>
      </c>
    </row>
    <row r="24" spans="1:4">
      <c r="A24" s="285" t="s">
        <v>108</v>
      </c>
      <c r="B24" s="286">
        <v>22000</v>
      </c>
      <c r="C24" s="287">
        <v>21000</v>
      </c>
      <c r="D24" s="288">
        <f t="shared" si="0"/>
        <v>1.0476</v>
      </c>
    </row>
    <row r="25" spans="1:4">
      <c r="A25" s="285" t="s">
        <v>109</v>
      </c>
      <c r="B25" s="286">
        <v>18000</v>
      </c>
      <c r="C25" s="287">
        <v>19000</v>
      </c>
      <c r="D25" s="288">
        <f t="shared" si="0"/>
        <v>0.9474</v>
      </c>
    </row>
    <row r="26" spans="1:4">
      <c r="A26" s="285" t="s">
        <v>110</v>
      </c>
      <c r="B26" s="286">
        <v>0</v>
      </c>
      <c r="C26" s="287"/>
      <c r="D26" s="288"/>
    </row>
    <row r="27" spans="1:4">
      <c r="A27" s="285" t="s">
        <v>111</v>
      </c>
      <c r="B27" s="286">
        <v>16000</v>
      </c>
      <c r="C27" s="287">
        <v>30000</v>
      </c>
      <c r="D27" s="288">
        <f t="shared" si="0"/>
        <v>0.5333</v>
      </c>
    </row>
    <row r="28" spans="1:4">
      <c r="A28" s="285" t="s">
        <v>112</v>
      </c>
      <c r="B28" s="286">
        <v>0</v>
      </c>
      <c r="C28" s="287">
        <v>500</v>
      </c>
      <c r="D28" s="288">
        <f t="shared" si="0"/>
        <v>0</v>
      </c>
    </row>
    <row r="29" spans="1:4">
      <c r="A29" s="285" t="s">
        <v>113</v>
      </c>
      <c r="B29" s="286">
        <v>10500</v>
      </c>
      <c r="C29" s="287">
        <v>10500</v>
      </c>
      <c r="D29" s="288">
        <f t="shared" si="0"/>
        <v>1</v>
      </c>
    </row>
    <row r="30" spans="1:4">
      <c r="A30" s="285" t="s">
        <v>114</v>
      </c>
      <c r="B30" s="286">
        <v>4500</v>
      </c>
      <c r="C30" s="287">
        <v>1000</v>
      </c>
      <c r="D30" s="288">
        <f t="shared" si="0"/>
        <v>4.5</v>
      </c>
    </row>
    <row r="31" spans="1:4">
      <c r="A31" s="289" t="s">
        <v>115</v>
      </c>
      <c r="B31" s="287">
        <f>B5+B22</f>
        <v>166500</v>
      </c>
      <c r="C31" s="287">
        <f>C5+C22</f>
        <v>176250</v>
      </c>
      <c r="D31" s="288">
        <f t="shared" si="0"/>
        <v>0.9447</v>
      </c>
    </row>
    <row r="32" spans="1:4">
      <c r="A32" s="290" t="s">
        <v>116</v>
      </c>
      <c r="B32" s="286"/>
      <c r="C32" s="287"/>
      <c r="D32" s="288"/>
    </row>
    <row r="33" spans="1:4">
      <c r="A33" s="290" t="s">
        <v>117</v>
      </c>
      <c r="B33" s="287">
        <f>SUM(B35:B43)</f>
        <v>371840</v>
      </c>
      <c r="C33" s="287">
        <f>SUM(C35:C43)</f>
        <v>442901</v>
      </c>
      <c r="D33" s="288">
        <f t="shared" si="0"/>
        <v>0.8396</v>
      </c>
    </row>
    <row r="34" spans="1:4">
      <c r="A34" s="291" t="s">
        <v>118</v>
      </c>
      <c r="B34" s="287">
        <f>SUM(B35:B37)</f>
        <v>140709</v>
      </c>
      <c r="C34" s="287">
        <f>SUM(C35:C37)</f>
        <v>189738</v>
      </c>
      <c r="D34" s="288">
        <f t="shared" si="0"/>
        <v>0.7416</v>
      </c>
    </row>
    <row r="35" spans="1:4">
      <c r="A35" s="292" t="s">
        <v>119</v>
      </c>
      <c r="B35" s="286">
        <v>12969</v>
      </c>
      <c r="C35" s="287">
        <v>23042</v>
      </c>
      <c r="D35" s="288">
        <f t="shared" si="0"/>
        <v>0.5628</v>
      </c>
    </row>
    <row r="36" spans="1:4">
      <c r="A36" s="292" t="s">
        <v>120</v>
      </c>
      <c r="B36" s="286">
        <v>69591</v>
      </c>
      <c r="C36" s="287">
        <f>18157+7000</f>
        <v>25157</v>
      </c>
      <c r="D36" s="288">
        <f t="shared" si="0"/>
        <v>2.7663</v>
      </c>
    </row>
    <row r="37" spans="1:4">
      <c r="A37" s="292" t="s">
        <v>121</v>
      </c>
      <c r="B37" s="286">
        <v>58149</v>
      </c>
      <c r="C37" s="287">
        <v>141539</v>
      </c>
      <c r="D37" s="288">
        <f t="shared" si="0"/>
        <v>0.4108</v>
      </c>
    </row>
    <row r="38" spans="1:4">
      <c r="A38" s="293" t="s">
        <v>122</v>
      </c>
      <c r="B38" s="286">
        <f>110132+22902+41000</f>
        <v>174034</v>
      </c>
      <c r="C38" s="287">
        <f>142423+30695</f>
        <v>173118</v>
      </c>
      <c r="D38" s="288">
        <f t="shared" si="0"/>
        <v>1.0053</v>
      </c>
    </row>
    <row r="39" spans="1:4">
      <c r="A39" s="294" t="s">
        <v>123</v>
      </c>
      <c r="B39" s="286"/>
      <c r="C39" s="287"/>
      <c r="D39" s="288"/>
    </row>
    <row r="40" spans="1:4">
      <c r="A40" s="294" t="s">
        <v>124</v>
      </c>
      <c r="B40" s="286">
        <v>19724</v>
      </c>
      <c r="C40" s="287">
        <v>5545</v>
      </c>
      <c r="D40" s="288">
        <f t="shared" si="0"/>
        <v>3.5571</v>
      </c>
    </row>
    <row r="41" spans="1:4">
      <c r="A41" s="291" t="s">
        <v>125</v>
      </c>
      <c r="B41" s="286">
        <f>52373-15000</f>
        <v>37373</v>
      </c>
      <c r="C41" s="287">
        <v>74500</v>
      </c>
      <c r="D41" s="288">
        <f t="shared" si="0"/>
        <v>0.5017</v>
      </c>
    </row>
    <row r="42" spans="1:4">
      <c r="A42" s="295" t="s">
        <v>171</v>
      </c>
      <c r="B42" s="286"/>
      <c r="C42" s="287"/>
      <c r="D42" s="288"/>
    </row>
    <row r="43" spans="1:4">
      <c r="A43" s="294" t="s">
        <v>127</v>
      </c>
      <c r="B43" s="286"/>
      <c r="C43" s="287"/>
      <c r="D43" s="288"/>
    </row>
    <row r="44" spans="1:4">
      <c r="A44" s="289" t="s">
        <v>128</v>
      </c>
      <c r="B44" s="287">
        <f>B31+B32+B33</f>
        <v>538340</v>
      </c>
      <c r="C44" s="287">
        <f>C31+C32+C33</f>
        <v>619151</v>
      </c>
      <c r="D44" s="288">
        <f t="shared" si="0"/>
        <v>0.8695</v>
      </c>
    </row>
    <row r="45" spans="1:4">
      <c r="A45" s="296"/>
      <c r="B45" s="258"/>
    </row>
    <row r="46" spans="1:4">
      <c r="A46" s="296"/>
      <c r="B46" s="258"/>
    </row>
    <row r="47" spans="1:4">
      <c r="A47" s="296"/>
      <c r="B47" s="258"/>
    </row>
    <row r="48" spans="1:4">
      <c r="A48" s="258"/>
      <c r="B48" s="258"/>
    </row>
    <row r="49" spans="1:2">
      <c r="A49" s="258"/>
      <c r="B49" s="258"/>
    </row>
    <row r="50" spans="1:2">
      <c r="A50" s="258"/>
      <c r="B50" s="258"/>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23"/>
  <sheetViews>
    <sheetView workbookViewId="0">
      <pane ySplit="4" topLeftCell="A496" activePane="bottomLeft" state="frozen"/>
      <selection/>
      <selection pane="bottomLeft" activeCell="A512" sqref="$A512:$XFD512"/>
    </sheetView>
  </sheetViews>
  <sheetFormatPr defaultColWidth="9" defaultRowHeight="14.25" outlineLevelCol="4"/>
  <cols>
    <col min="1" max="1" width="67.75" customWidth="1"/>
    <col min="2" max="3" width="12.125" customWidth="1"/>
    <col min="4" max="4" width="15.125" customWidth="1"/>
  </cols>
  <sheetData>
    <row r="1" spans="1:4">
      <c r="A1" s="257" t="s">
        <v>14</v>
      </c>
      <c r="B1" s="258"/>
    </row>
    <row r="2" ht="30" customHeight="1" spans="1:4">
      <c r="A2" s="259" t="s">
        <v>13</v>
      </c>
      <c r="B2" s="259"/>
      <c r="C2" s="259"/>
      <c r="D2" s="259"/>
    </row>
    <row r="3" spans="1:4">
      <c r="A3" s="260"/>
      <c r="B3" s="258"/>
      <c r="D3" s="249" t="s">
        <v>84</v>
      </c>
    </row>
    <row r="4" ht="51" customHeight="1" spans="1:4">
      <c r="A4" s="261" t="s">
        <v>129</v>
      </c>
      <c r="B4" s="261" t="s">
        <v>86</v>
      </c>
      <c r="C4" s="66" t="s">
        <v>87</v>
      </c>
      <c r="D4" s="66" t="s">
        <v>88</v>
      </c>
    </row>
    <row r="5" ht="20" customHeight="1" spans="1:4">
      <c r="A5" s="262" t="s">
        <v>172</v>
      </c>
      <c r="B5" s="263">
        <f>58436+6706</f>
        <v>65142</v>
      </c>
      <c r="C5" s="264">
        <v>69594</v>
      </c>
      <c r="D5" s="67">
        <f>B5/C5</f>
        <v>0.936</v>
      </c>
    </row>
    <row r="6" ht="20" customHeight="1" spans="1:4">
      <c r="A6" s="265" t="s">
        <v>173</v>
      </c>
      <c r="B6" s="263">
        <v>2187</v>
      </c>
      <c r="C6" s="264">
        <v>1995</v>
      </c>
      <c r="D6" s="67">
        <f t="shared" ref="D6:D69" si="0">B6/C6</f>
        <v>1.0962</v>
      </c>
    </row>
    <row r="7" ht="20" customHeight="1" spans="1:4">
      <c r="A7" s="266" t="s">
        <v>174</v>
      </c>
      <c r="B7" s="263">
        <v>1316</v>
      </c>
      <c r="C7" s="264">
        <v>1042</v>
      </c>
      <c r="D7" s="67">
        <f t="shared" si="0"/>
        <v>1.263</v>
      </c>
    </row>
    <row r="8" ht="20" customHeight="1" spans="1:4">
      <c r="A8" s="266" t="s">
        <v>175</v>
      </c>
      <c r="B8" s="263">
        <v>187</v>
      </c>
      <c r="C8" s="264">
        <v>295</v>
      </c>
      <c r="D8" s="67">
        <f t="shared" si="0"/>
        <v>0.6339</v>
      </c>
    </row>
    <row r="9" ht="20" customHeight="1" spans="1:4">
      <c r="A9" s="266" t="s">
        <v>176</v>
      </c>
      <c r="B9" s="263">
        <v>248</v>
      </c>
      <c r="C9" s="264">
        <v>228</v>
      </c>
      <c r="D9" s="67">
        <f t="shared" si="0"/>
        <v>1.0877</v>
      </c>
    </row>
    <row r="10" ht="20" customHeight="1" spans="1:4">
      <c r="A10" s="266" t="s">
        <v>177</v>
      </c>
      <c r="B10" s="263">
        <v>18</v>
      </c>
      <c r="C10" s="264">
        <v>20</v>
      </c>
      <c r="D10" s="67">
        <f t="shared" si="0"/>
        <v>0.9</v>
      </c>
    </row>
    <row r="11" ht="20" customHeight="1" spans="1:4">
      <c r="A11" s="266" t="s">
        <v>178</v>
      </c>
      <c r="B11" s="263">
        <v>165</v>
      </c>
      <c r="C11" s="264">
        <v>190</v>
      </c>
      <c r="D11" s="67">
        <f t="shared" si="0"/>
        <v>0.8684</v>
      </c>
    </row>
    <row r="12" ht="20" customHeight="1" spans="1:4">
      <c r="A12" s="266" t="s">
        <v>179</v>
      </c>
      <c r="B12" s="263">
        <v>70</v>
      </c>
      <c r="C12" s="264">
        <v>60</v>
      </c>
      <c r="D12" s="67">
        <f t="shared" si="0"/>
        <v>1.1667</v>
      </c>
    </row>
    <row r="13" ht="20" customHeight="1" spans="1:4">
      <c r="A13" s="266" t="s">
        <v>180</v>
      </c>
      <c r="B13" s="263">
        <v>122</v>
      </c>
      <c r="C13" s="264">
        <v>71</v>
      </c>
      <c r="D13" s="67">
        <f t="shared" si="0"/>
        <v>1.7183</v>
      </c>
    </row>
    <row r="14" ht="20" customHeight="1" spans="1:4">
      <c r="A14" s="266" t="s">
        <v>181</v>
      </c>
      <c r="B14" s="263">
        <v>61</v>
      </c>
      <c r="C14" s="264">
        <v>49</v>
      </c>
      <c r="D14" s="67">
        <f t="shared" si="0"/>
        <v>1.2449</v>
      </c>
    </row>
    <row r="15" ht="20" customHeight="1" spans="1:4">
      <c r="A15" s="266" t="s">
        <v>182</v>
      </c>
      <c r="B15" s="263">
        <v>0</v>
      </c>
      <c r="C15" s="264">
        <v>40</v>
      </c>
      <c r="D15" s="67">
        <f t="shared" si="0"/>
        <v>0</v>
      </c>
    </row>
    <row r="16" ht="20" customHeight="1" spans="1:4">
      <c r="A16" s="265" t="s">
        <v>183</v>
      </c>
      <c r="B16" s="263">
        <v>1641</v>
      </c>
      <c r="C16" s="264">
        <v>1362</v>
      </c>
      <c r="D16" s="67">
        <f t="shared" si="0"/>
        <v>1.2048</v>
      </c>
    </row>
    <row r="17" ht="20" customHeight="1" spans="1:4">
      <c r="A17" s="266" t="s">
        <v>184</v>
      </c>
      <c r="B17" s="263">
        <v>980</v>
      </c>
      <c r="C17" s="264">
        <v>780</v>
      </c>
      <c r="D17" s="67">
        <f t="shared" si="0"/>
        <v>1.2564</v>
      </c>
    </row>
    <row r="18" ht="20" customHeight="1" spans="1:4">
      <c r="A18" s="266" t="s">
        <v>185</v>
      </c>
      <c r="B18" s="263">
        <v>236</v>
      </c>
      <c r="C18" s="264">
        <v>167</v>
      </c>
      <c r="D18" s="67">
        <f t="shared" si="0"/>
        <v>1.4132</v>
      </c>
    </row>
    <row r="19" ht="20" customHeight="1" spans="1:4">
      <c r="A19" s="266" t="s">
        <v>186</v>
      </c>
      <c r="B19" s="263">
        <v>5</v>
      </c>
      <c r="C19" s="264">
        <v>13</v>
      </c>
      <c r="D19" s="67">
        <f t="shared" si="0"/>
        <v>0.3846</v>
      </c>
    </row>
    <row r="20" ht="20" customHeight="1" spans="1:4">
      <c r="A20" s="266" t="s">
        <v>187</v>
      </c>
      <c r="B20" s="263">
        <v>201</v>
      </c>
      <c r="C20" s="264">
        <v>192</v>
      </c>
      <c r="D20" s="67">
        <f t="shared" si="0"/>
        <v>1.0469</v>
      </c>
    </row>
    <row r="21" ht="20" customHeight="1" spans="1:4">
      <c r="A21" s="266" t="s">
        <v>188</v>
      </c>
      <c r="B21" s="263">
        <v>95</v>
      </c>
      <c r="C21" s="264">
        <v>95</v>
      </c>
      <c r="D21" s="67">
        <f t="shared" si="0"/>
        <v>1</v>
      </c>
    </row>
    <row r="22" ht="20" customHeight="1" spans="1:4">
      <c r="A22" s="266" t="s">
        <v>189</v>
      </c>
      <c r="B22" s="263">
        <v>57</v>
      </c>
      <c r="C22" s="264">
        <v>63</v>
      </c>
      <c r="D22" s="67">
        <f t="shared" si="0"/>
        <v>0.9048</v>
      </c>
    </row>
    <row r="23" ht="20" customHeight="1" spans="1:4">
      <c r="A23" s="266" t="s">
        <v>190</v>
      </c>
      <c r="B23" s="263">
        <v>67</v>
      </c>
      <c r="C23" s="264">
        <v>47</v>
      </c>
      <c r="D23" s="67">
        <f t="shared" si="0"/>
        <v>1.4255</v>
      </c>
    </row>
    <row r="24" ht="20" customHeight="1" spans="1:4">
      <c r="A24" s="266" t="s">
        <v>191</v>
      </c>
      <c r="B24" s="263">
        <v>0</v>
      </c>
      <c r="C24" s="264">
        <v>5</v>
      </c>
      <c r="D24" s="67">
        <f t="shared" si="0"/>
        <v>0</v>
      </c>
    </row>
    <row r="25" ht="20" customHeight="1" spans="1:4">
      <c r="A25" s="265" t="s">
        <v>192</v>
      </c>
      <c r="B25" s="263">
        <v>10114</v>
      </c>
      <c r="C25" s="264">
        <v>8566</v>
      </c>
      <c r="D25" s="67">
        <f t="shared" si="0"/>
        <v>1.1807</v>
      </c>
    </row>
    <row r="26" ht="20" customHeight="1" spans="1:4">
      <c r="A26" s="266" t="s">
        <v>193</v>
      </c>
      <c r="B26" s="263">
        <v>2879</v>
      </c>
      <c r="C26" s="264">
        <v>2561</v>
      </c>
      <c r="D26" s="67">
        <f t="shared" si="0"/>
        <v>1.1242</v>
      </c>
    </row>
    <row r="27" ht="20" customHeight="1" spans="1:4">
      <c r="A27" s="266" t="s">
        <v>194</v>
      </c>
      <c r="B27" s="263">
        <v>6224</v>
      </c>
      <c r="C27" s="264">
        <v>5680</v>
      </c>
      <c r="D27" s="67">
        <f t="shared" si="0"/>
        <v>1.0958</v>
      </c>
    </row>
    <row r="28" ht="20" customHeight="1" spans="1:4">
      <c r="A28" s="266" t="s">
        <v>195</v>
      </c>
      <c r="B28" s="263">
        <v>108</v>
      </c>
      <c r="C28" s="264">
        <v>125</v>
      </c>
      <c r="D28" s="67">
        <f t="shared" si="0"/>
        <v>0.864</v>
      </c>
    </row>
    <row r="29" ht="20" customHeight="1" spans="1:4">
      <c r="A29" s="266" t="s">
        <v>196</v>
      </c>
      <c r="B29" s="263">
        <v>671</v>
      </c>
      <c r="C29" s="264">
        <v>126</v>
      </c>
      <c r="D29" s="67">
        <f t="shared" si="0"/>
        <v>5.3254</v>
      </c>
    </row>
    <row r="30" ht="20" customHeight="1" spans="1:4">
      <c r="A30" s="266" t="s">
        <v>197</v>
      </c>
      <c r="B30" s="263">
        <v>232</v>
      </c>
      <c r="C30" s="264">
        <v>74</v>
      </c>
      <c r="D30" s="67">
        <f t="shared" si="0"/>
        <v>3.1351</v>
      </c>
    </row>
    <row r="31" ht="20" customHeight="1" spans="1:4">
      <c r="A31" s="265" t="s">
        <v>198</v>
      </c>
      <c r="B31" s="263">
        <v>2402</v>
      </c>
      <c r="C31" s="264">
        <v>1853</v>
      </c>
      <c r="D31" s="67">
        <f t="shared" si="0"/>
        <v>1.2963</v>
      </c>
    </row>
    <row r="32" ht="20" customHeight="1" spans="1:4">
      <c r="A32" s="266" t="s">
        <v>199</v>
      </c>
      <c r="B32" s="263">
        <v>1660</v>
      </c>
      <c r="C32" s="264">
        <v>1041</v>
      </c>
      <c r="D32" s="67">
        <f t="shared" si="0"/>
        <v>1.5946</v>
      </c>
    </row>
    <row r="33" ht="20" customHeight="1" spans="1:4">
      <c r="A33" s="266" t="s">
        <v>200</v>
      </c>
      <c r="B33" s="263">
        <v>434</v>
      </c>
      <c r="C33" s="264">
        <v>210</v>
      </c>
      <c r="D33" s="67">
        <f t="shared" si="0"/>
        <v>2.0667</v>
      </c>
    </row>
    <row r="34" ht="20" customHeight="1" spans="1:4">
      <c r="A34" s="266" t="s">
        <v>201</v>
      </c>
      <c r="B34" s="263">
        <v>132</v>
      </c>
      <c r="C34" s="264">
        <v>357</v>
      </c>
      <c r="D34" s="67">
        <f t="shared" si="0"/>
        <v>0.3697</v>
      </c>
    </row>
    <row r="35" ht="20" customHeight="1" spans="1:4">
      <c r="A35" s="266" t="s">
        <v>202</v>
      </c>
      <c r="B35" s="263">
        <v>159</v>
      </c>
      <c r="C35" s="264">
        <v>222</v>
      </c>
      <c r="D35" s="67">
        <f t="shared" si="0"/>
        <v>0.7162</v>
      </c>
    </row>
    <row r="36" ht="20" customHeight="1" spans="1:4">
      <c r="A36" s="266" t="s">
        <v>203</v>
      </c>
      <c r="B36" s="263">
        <v>17</v>
      </c>
      <c r="C36" s="264">
        <v>23</v>
      </c>
      <c r="D36" s="67">
        <f t="shared" si="0"/>
        <v>0.7391</v>
      </c>
    </row>
    <row r="37" ht="20" customHeight="1" spans="1:4">
      <c r="A37" s="265" t="s">
        <v>204</v>
      </c>
      <c r="B37" s="263">
        <v>3268</v>
      </c>
      <c r="C37" s="264">
        <v>8128</v>
      </c>
      <c r="D37" s="67">
        <f t="shared" si="0"/>
        <v>0.4021</v>
      </c>
    </row>
    <row r="38" ht="20" customHeight="1" spans="1:4">
      <c r="A38" s="266" t="s">
        <v>205</v>
      </c>
      <c r="B38" s="263">
        <v>821</v>
      </c>
      <c r="C38" s="264">
        <v>658</v>
      </c>
      <c r="D38" s="67">
        <f t="shared" si="0"/>
        <v>1.2477</v>
      </c>
    </row>
    <row r="39" ht="20" customHeight="1" spans="1:4">
      <c r="A39" s="266" t="s">
        <v>206</v>
      </c>
      <c r="B39" s="263">
        <v>65</v>
      </c>
      <c r="C39" s="264">
        <v>68</v>
      </c>
      <c r="D39" s="67">
        <f t="shared" si="0"/>
        <v>0.9559</v>
      </c>
    </row>
    <row r="40" ht="20" customHeight="1" spans="1:4">
      <c r="A40" s="266" t="s">
        <v>207</v>
      </c>
      <c r="B40" s="263">
        <v>2010</v>
      </c>
      <c r="C40" s="264">
        <v>6945</v>
      </c>
      <c r="D40" s="67">
        <f t="shared" si="0"/>
        <v>0.2894</v>
      </c>
    </row>
    <row r="41" ht="20" customHeight="1" spans="1:4">
      <c r="A41" s="266" t="s">
        <v>208</v>
      </c>
      <c r="B41" s="263">
        <v>100</v>
      </c>
      <c r="C41" s="264">
        <v>180</v>
      </c>
      <c r="D41" s="67">
        <f t="shared" si="0"/>
        <v>0.5556</v>
      </c>
    </row>
    <row r="42" ht="20" customHeight="1" spans="1:4">
      <c r="A42" s="266" t="s">
        <v>209</v>
      </c>
      <c r="B42" s="263">
        <v>166</v>
      </c>
      <c r="C42" s="264">
        <v>185</v>
      </c>
      <c r="D42" s="67">
        <f t="shared" si="0"/>
        <v>0.8973</v>
      </c>
    </row>
    <row r="43" ht="20" customHeight="1" spans="1:4">
      <c r="A43" s="266" t="s">
        <v>210</v>
      </c>
      <c r="B43" s="263">
        <v>106</v>
      </c>
      <c r="C43" s="264">
        <v>92</v>
      </c>
      <c r="D43" s="67">
        <f t="shared" si="0"/>
        <v>1.1522</v>
      </c>
    </row>
    <row r="44" ht="20" customHeight="1" spans="1:4">
      <c r="A44" s="265" t="s">
        <v>211</v>
      </c>
      <c r="B44" s="263">
        <v>2462</v>
      </c>
      <c r="C44" s="264">
        <v>1858</v>
      </c>
      <c r="D44" s="67">
        <f t="shared" si="0"/>
        <v>1.3251</v>
      </c>
    </row>
    <row r="45" ht="20" customHeight="1" spans="1:4">
      <c r="A45" s="266" t="s">
        <v>212</v>
      </c>
      <c r="B45" s="263">
        <v>1541</v>
      </c>
      <c r="C45" s="264">
        <v>884</v>
      </c>
      <c r="D45" s="67">
        <f t="shared" si="0"/>
        <v>1.7432</v>
      </c>
    </row>
    <row r="46" ht="20" customHeight="1" spans="1:4">
      <c r="A46" s="266" t="s">
        <v>213</v>
      </c>
      <c r="B46" s="263">
        <v>689</v>
      </c>
      <c r="C46" s="264">
        <v>421</v>
      </c>
      <c r="D46" s="67">
        <f t="shared" si="0"/>
        <v>1.6366</v>
      </c>
    </row>
    <row r="47" ht="20" customHeight="1" spans="1:4">
      <c r="A47" s="266" t="s">
        <v>214</v>
      </c>
      <c r="B47" s="263">
        <v>51</v>
      </c>
      <c r="C47" s="264">
        <v>43</v>
      </c>
      <c r="D47" s="67">
        <f t="shared" si="0"/>
        <v>1.186</v>
      </c>
    </row>
    <row r="48" ht="20" customHeight="1" spans="1:4">
      <c r="A48" s="266" t="s">
        <v>215</v>
      </c>
      <c r="B48" s="263">
        <v>181</v>
      </c>
      <c r="C48" s="264">
        <v>505</v>
      </c>
      <c r="D48" s="67">
        <f t="shared" si="0"/>
        <v>0.3584</v>
      </c>
    </row>
    <row r="49" ht="20" customHeight="1" spans="1:4">
      <c r="A49" s="266" t="s">
        <v>216</v>
      </c>
      <c r="B49" s="263">
        <v>0</v>
      </c>
      <c r="C49" s="264">
        <v>5</v>
      </c>
      <c r="D49" s="67">
        <f t="shared" si="0"/>
        <v>0</v>
      </c>
    </row>
    <row r="50" ht="20" customHeight="1" spans="1:4">
      <c r="A50" s="265" t="s">
        <v>217</v>
      </c>
      <c r="B50" s="263">
        <v>4220</v>
      </c>
      <c r="C50" s="264">
        <v>4832</v>
      </c>
      <c r="D50" s="67">
        <f t="shared" si="0"/>
        <v>0.8733</v>
      </c>
    </row>
    <row r="51" ht="20" customHeight="1" spans="1:4">
      <c r="A51" s="266" t="s">
        <v>218</v>
      </c>
      <c r="B51" s="263">
        <v>4180</v>
      </c>
      <c r="C51" s="264">
        <v>4482</v>
      </c>
      <c r="D51" s="67">
        <f t="shared" si="0"/>
        <v>0.9326</v>
      </c>
    </row>
    <row r="52" ht="20" customHeight="1" spans="1:4">
      <c r="A52" s="266" t="s">
        <v>219</v>
      </c>
      <c r="B52" s="263">
        <v>0</v>
      </c>
      <c r="C52" s="264">
        <v>350</v>
      </c>
      <c r="D52" s="67">
        <f t="shared" si="0"/>
        <v>0</v>
      </c>
    </row>
    <row r="53" ht="20" customHeight="1" spans="1:4">
      <c r="A53" s="266" t="s">
        <v>220</v>
      </c>
      <c r="B53" s="263">
        <v>40</v>
      </c>
      <c r="C53" s="264"/>
      <c r="D53" s="67"/>
    </row>
    <row r="54" ht="20" customHeight="1" spans="1:4">
      <c r="A54" s="265" t="s">
        <v>221</v>
      </c>
      <c r="B54" s="263">
        <v>777</v>
      </c>
      <c r="C54" s="264">
        <v>609</v>
      </c>
      <c r="D54" s="67">
        <f t="shared" si="0"/>
        <v>1.2759</v>
      </c>
    </row>
    <row r="55" ht="20" customHeight="1" spans="1:4">
      <c r="A55" s="266" t="s">
        <v>222</v>
      </c>
      <c r="B55" s="263">
        <v>505</v>
      </c>
      <c r="C55" s="264">
        <v>467</v>
      </c>
      <c r="D55" s="67">
        <f t="shared" si="0"/>
        <v>1.0814</v>
      </c>
    </row>
    <row r="56" ht="20" customHeight="1" spans="1:4">
      <c r="A56" s="266" t="s">
        <v>223</v>
      </c>
      <c r="B56" s="263">
        <v>63</v>
      </c>
      <c r="C56" s="264">
        <v>71</v>
      </c>
      <c r="D56" s="67">
        <f t="shared" si="0"/>
        <v>0.8873</v>
      </c>
    </row>
    <row r="57" ht="20" customHeight="1" spans="1:4">
      <c r="A57" s="266" t="s">
        <v>224</v>
      </c>
      <c r="B57" s="263">
        <v>64</v>
      </c>
      <c r="C57" s="264">
        <v>70</v>
      </c>
      <c r="D57" s="67">
        <f t="shared" si="0"/>
        <v>0.9143</v>
      </c>
    </row>
    <row r="58" ht="20" customHeight="1" spans="1:4">
      <c r="A58" s="266" t="s">
        <v>225</v>
      </c>
      <c r="B58" s="263">
        <v>40</v>
      </c>
      <c r="C58" s="264"/>
      <c r="D58" s="67"/>
    </row>
    <row r="59" ht="20" customHeight="1" spans="1:4">
      <c r="A59" s="266" t="s">
        <v>226</v>
      </c>
      <c r="B59" s="263">
        <v>105</v>
      </c>
      <c r="C59" s="264">
        <v>1</v>
      </c>
      <c r="D59" s="67">
        <f t="shared" si="0"/>
        <v>105</v>
      </c>
    </row>
    <row r="60" ht="20" customHeight="1" spans="1:4">
      <c r="A60" s="265" t="s">
        <v>227</v>
      </c>
      <c r="B60" s="263">
        <v>385</v>
      </c>
      <c r="C60" s="264">
        <v>63</v>
      </c>
      <c r="D60" s="67">
        <f t="shared" si="0"/>
        <v>6.1111</v>
      </c>
    </row>
    <row r="61" ht="20" customHeight="1" spans="1:4">
      <c r="A61" s="266" t="s">
        <v>228</v>
      </c>
      <c r="B61" s="263">
        <v>0</v>
      </c>
      <c r="C61" s="264">
        <v>63</v>
      </c>
      <c r="D61" s="67">
        <f t="shared" si="0"/>
        <v>0</v>
      </c>
    </row>
    <row r="62" ht="20" customHeight="1" spans="1:4">
      <c r="A62" s="266" t="s">
        <v>229</v>
      </c>
      <c r="B62" s="263">
        <v>385</v>
      </c>
      <c r="C62" s="264"/>
      <c r="D62" s="67"/>
    </row>
    <row r="63" ht="20" customHeight="1" spans="1:4">
      <c r="A63" s="265" t="s">
        <v>230</v>
      </c>
      <c r="B63" s="263">
        <v>0</v>
      </c>
      <c r="C63" s="264">
        <v>3656</v>
      </c>
      <c r="D63" s="67">
        <f t="shared" si="0"/>
        <v>0</v>
      </c>
    </row>
    <row r="64" ht="20" customHeight="1" spans="1:4">
      <c r="A64" s="266" t="s">
        <v>231</v>
      </c>
      <c r="B64" s="263">
        <v>0</v>
      </c>
      <c r="C64" s="264">
        <v>45</v>
      </c>
      <c r="D64" s="67">
        <f t="shared" si="0"/>
        <v>0</v>
      </c>
    </row>
    <row r="65" ht="20" customHeight="1" spans="1:4">
      <c r="A65" s="266" t="s">
        <v>232</v>
      </c>
      <c r="B65" s="263">
        <v>0</v>
      </c>
      <c r="C65" s="264">
        <v>3611</v>
      </c>
      <c r="D65" s="67">
        <f t="shared" si="0"/>
        <v>0</v>
      </c>
    </row>
    <row r="66" ht="20" customHeight="1" spans="1:4">
      <c r="A66" s="265" t="s">
        <v>233</v>
      </c>
      <c r="B66" s="263">
        <v>2361</v>
      </c>
      <c r="C66" s="264">
        <v>2337</v>
      </c>
      <c r="D66" s="67">
        <f t="shared" si="0"/>
        <v>1.0103</v>
      </c>
    </row>
    <row r="67" ht="20" customHeight="1" spans="1:4">
      <c r="A67" s="266" t="s">
        <v>234</v>
      </c>
      <c r="B67" s="263">
        <v>1117</v>
      </c>
      <c r="C67" s="264">
        <v>792</v>
      </c>
      <c r="D67" s="67">
        <f t="shared" si="0"/>
        <v>1.4104</v>
      </c>
    </row>
    <row r="68" ht="20" customHeight="1" spans="1:4">
      <c r="A68" s="266" t="s">
        <v>235</v>
      </c>
      <c r="B68" s="263">
        <v>1168</v>
      </c>
      <c r="C68" s="264">
        <v>1491</v>
      </c>
      <c r="D68" s="67">
        <f t="shared" si="0"/>
        <v>0.7834</v>
      </c>
    </row>
    <row r="69" ht="20" customHeight="1" spans="1:4">
      <c r="A69" s="266" t="s">
        <v>236</v>
      </c>
      <c r="B69" s="263">
        <v>76</v>
      </c>
      <c r="C69" s="264">
        <v>54</v>
      </c>
      <c r="D69" s="67">
        <f t="shared" si="0"/>
        <v>1.4074</v>
      </c>
    </row>
    <row r="70" ht="20" customHeight="1" spans="1:4">
      <c r="A70" s="265" t="s">
        <v>237</v>
      </c>
      <c r="B70" s="263">
        <v>3412</v>
      </c>
      <c r="C70" s="264">
        <v>1083</v>
      </c>
      <c r="D70" s="67">
        <f t="shared" ref="D70:D133" si="1">B70/C70</f>
        <v>3.1505</v>
      </c>
    </row>
    <row r="71" ht="20" customHeight="1" spans="1:4">
      <c r="A71" s="266" t="s">
        <v>238</v>
      </c>
      <c r="B71" s="263">
        <v>560</v>
      </c>
      <c r="C71" s="264">
        <v>555</v>
      </c>
      <c r="D71" s="67">
        <f t="shared" si="1"/>
        <v>1.009</v>
      </c>
    </row>
    <row r="72" ht="20" customHeight="1" spans="1:4">
      <c r="A72" s="266" t="s">
        <v>239</v>
      </c>
      <c r="B72" s="263">
        <v>242</v>
      </c>
      <c r="C72" s="264">
        <v>108</v>
      </c>
      <c r="D72" s="67">
        <f t="shared" si="1"/>
        <v>2.2407</v>
      </c>
    </row>
    <row r="73" ht="20" customHeight="1" spans="1:4">
      <c r="A73" s="266" t="s">
        <v>240</v>
      </c>
      <c r="B73" s="263">
        <v>90</v>
      </c>
      <c r="C73" s="264"/>
      <c r="D73" s="67"/>
    </row>
    <row r="74" ht="20" customHeight="1" spans="1:4">
      <c r="A74" s="266" t="s">
        <v>241</v>
      </c>
      <c r="B74" s="263">
        <v>2520</v>
      </c>
      <c r="C74" s="264">
        <v>420</v>
      </c>
      <c r="D74" s="67">
        <f t="shared" si="1"/>
        <v>6</v>
      </c>
    </row>
    <row r="75" ht="20" customHeight="1" spans="1:4">
      <c r="A75" s="265" t="s">
        <v>242</v>
      </c>
      <c r="B75" s="263">
        <v>44</v>
      </c>
      <c r="C75" s="264">
        <v>553</v>
      </c>
      <c r="D75" s="67">
        <f t="shared" si="1"/>
        <v>0.0796</v>
      </c>
    </row>
    <row r="76" ht="20" customHeight="1" spans="1:4">
      <c r="A76" s="266" t="s">
        <v>243</v>
      </c>
      <c r="B76" s="263">
        <v>0</v>
      </c>
      <c r="C76" s="264">
        <v>500</v>
      </c>
      <c r="D76" s="67">
        <f t="shared" si="1"/>
        <v>0</v>
      </c>
    </row>
    <row r="77" ht="20" customHeight="1" spans="1:4">
      <c r="A77" s="266" t="s">
        <v>244</v>
      </c>
      <c r="B77" s="263">
        <v>10</v>
      </c>
      <c r="C77" s="264">
        <v>7</v>
      </c>
      <c r="D77" s="67">
        <f t="shared" si="1"/>
        <v>1.4286</v>
      </c>
    </row>
    <row r="78" ht="20" customHeight="1" spans="1:4">
      <c r="A78" s="266" t="s">
        <v>245</v>
      </c>
      <c r="B78" s="263">
        <v>34</v>
      </c>
      <c r="C78" s="264">
        <v>23</v>
      </c>
      <c r="D78" s="67">
        <f t="shared" si="1"/>
        <v>1.4783</v>
      </c>
    </row>
    <row r="79" ht="20" customHeight="1" spans="1:4">
      <c r="A79" s="266" t="s">
        <v>246</v>
      </c>
      <c r="B79" s="263">
        <v>0</v>
      </c>
      <c r="C79" s="264">
        <v>23</v>
      </c>
      <c r="D79" s="67">
        <f t="shared" si="1"/>
        <v>0</v>
      </c>
    </row>
    <row r="80" ht="20" customHeight="1" spans="1:4">
      <c r="A80" s="265" t="s">
        <v>247</v>
      </c>
      <c r="B80" s="263">
        <v>888</v>
      </c>
      <c r="C80" s="264">
        <v>1031</v>
      </c>
      <c r="D80" s="67">
        <f t="shared" si="1"/>
        <v>0.8613</v>
      </c>
    </row>
    <row r="81" ht="20" customHeight="1" spans="1:4">
      <c r="A81" s="266" t="s">
        <v>248</v>
      </c>
      <c r="B81" s="263">
        <v>356</v>
      </c>
      <c r="C81" s="264">
        <v>409</v>
      </c>
      <c r="D81" s="67">
        <f t="shared" si="1"/>
        <v>0.8704</v>
      </c>
    </row>
    <row r="82" ht="20" customHeight="1" spans="1:4">
      <c r="A82" s="266" t="s">
        <v>249</v>
      </c>
      <c r="B82" s="263">
        <v>416</v>
      </c>
      <c r="C82" s="264">
        <v>430</v>
      </c>
      <c r="D82" s="67">
        <f t="shared" si="1"/>
        <v>0.9674</v>
      </c>
    </row>
    <row r="83" ht="20" customHeight="1" spans="1:4">
      <c r="A83" s="266" t="s">
        <v>250</v>
      </c>
      <c r="B83" s="263">
        <v>0</v>
      </c>
      <c r="C83" s="264">
        <v>17</v>
      </c>
      <c r="D83" s="67">
        <f t="shared" si="1"/>
        <v>0</v>
      </c>
    </row>
    <row r="84" ht="20" customHeight="1" spans="1:4">
      <c r="A84" s="266" t="s">
        <v>251</v>
      </c>
      <c r="B84" s="263">
        <v>76</v>
      </c>
      <c r="C84" s="264">
        <v>70</v>
      </c>
      <c r="D84" s="67">
        <f t="shared" si="1"/>
        <v>1.0857</v>
      </c>
    </row>
    <row r="85" ht="20" customHeight="1" spans="1:4">
      <c r="A85" s="266" t="s">
        <v>252</v>
      </c>
      <c r="B85" s="263">
        <v>40</v>
      </c>
      <c r="C85" s="264">
        <v>105</v>
      </c>
      <c r="D85" s="67">
        <f t="shared" si="1"/>
        <v>0.381</v>
      </c>
    </row>
    <row r="86" ht="20" customHeight="1" spans="1:4">
      <c r="A86" s="265" t="s">
        <v>253</v>
      </c>
      <c r="B86" s="263">
        <v>467</v>
      </c>
      <c r="C86" s="264">
        <v>469</v>
      </c>
      <c r="D86" s="67">
        <f t="shared" si="1"/>
        <v>0.9957</v>
      </c>
    </row>
    <row r="87" ht="20" customHeight="1" spans="1:4">
      <c r="A87" s="266" t="s">
        <v>254</v>
      </c>
      <c r="B87" s="263">
        <v>299</v>
      </c>
      <c r="C87" s="264">
        <v>358</v>
      </c>
      <c r="D87" s="67">
        <f t="shared" si="1"/>
        <v>0.8352</v>
      </c>
    </row>
    <row r="88" ht="20" customHeight="1" spans="1:4">
      <c r="A88" s="266" t="s">
        <v>255</v>
      </c>
      <c r="B88" s="263">
        <v>141</v>
      </c>
      <c r="C88" s="264">
        <v>111</v>
      </c>
      <c r="D88" s="67">
        <f t="shared" si="1"/>
        <v>1.2703</v>
      </c>
    </row>
    <row r="89" ht="20" customHeight="1" spans="1:4">
      <c r="A89" s="266" t="s">
        <v>256</v>
      </c>
      <c r="B89" s="263">
        <v>27</v>
      </c>
      <c r="C89" s="264"/>
      <c r="D89" s="67"/>
    </row>
    <row r="90" ht="20" customHeight="1" spans="1:4">
      <c r="A90" s="265" t="s">
        <v>257</v>
      </c>
      <c r="B90" s="263">
        <v>642</v>
      </c>
      <c r="C90" s="264">
        <v>634</v>
      </c>
      <c r="D90" s="67">
        <f t="shared" si="1"/>
        <v>1.0126</v>
      </c>
    </row>
    <row r="91" ht="20" customHeight="1" spans="1:4">
      <c r="A91" s="266" t="s">
        <v>258</v>
      </c>
      <c r="B91" s="263">
        <v>421</v>
      </c>
      <c r="C91" s="264">
        <v>384</v>
      </c>
      <c r="D91" s="67">
        <f t="shared" si="1"/>
        <v>1.0964</v>
      </c>
    </row>
    <row r="92" ht="20" customHeight="1" spans="1:4">
      <c r="A92" s="266" t="s">
        <v>259</v>
      </c>
      <c r="B92" s="263">
        <v>221</v>
      </c>
      <c r="C92" s="264">
        <v>250</v>
      </c>
      <c r="D92" s="67">
        <f t="shared" si="1"/>
        <v>0.884</v>
      </c>
    </row>
    <row r="93" ht="20" customHeight="1" spans="1:4">
      <c r="A93" s="265" t="s">
        <v>260</v>
      </c>
      <c r="B93" s="263">
        <v>2201</v>
      </c>
      <c r="C93" s="264">
        <v>2494</v>
      </c>
      <c r="D93" s="67">
        <f t="shared" si="1"/>
        <v>0.8825</v>
      </c>
    </row>
    <row r="94" ht="20" customHeight="1" spans="1:4">
      <c r="A94" s="266" t="s">
        <v>261</v>
      </c>
      <c r="B94" s="263">
        <v>497</v>
      </c>
      <c r="C94" s="264">
        <v>472</v>
      </c>
      <c r="D94" s="67">
        <f t="shared" si="1"/>
        <v>1.053</v>
      </c>
    </row>
    <row r="95" ht="20" customHeight="1" spans="1:4">
      <c r="A95" s="266" t="s">
        <v>262</v>
      </c>
      <c r="B95" s="263">
        <v>1347</v>
      </c>
      <c r="C95" s="264">
        <v>1678</v>
      </c>
      <c r="D95" s="67">
        <f t="shared" si="1"/>
        <v>0.8027</v>
      </c>
    </row>
    <row r="96" ht="20" customHeight="1" spans="1:4">
      <c r="A96" s="266" t="s">
        <v>263</v>
      </c>
      <c r="B96" s="263">
        <v>226</v>
      </c>
      <c r="C96" s="264">
        <v>198</v>
      </c>
      <c r="D96" s="67">
        <f t="shared" si="1"/>
        <v>1.1414</v>
      </c>
    </row>
    <row r="97" ht="20" customHeight="1" spans="1:4">
      <c r="A97" s="266" t="s">
        <v>264</v>
      </c>
      <c r="B97" s="263">
        <v>131</v>
      </c>
      <c r="C97" s="264">
        <v>146</v>
      </c>
      <c r="D97" s="67">
        <f t="shared" si="1"/>
        <v>0.8973</v>
      </c>
    </row>
    <row r="98" ht="20" customHeight="1" spans="1:4">
      <c r="A98" s="265" t="s">
        <v>265</v>
      </c>
      <c r="B98" s="263">
        <v>3971</v>
      </c>
      <c r="C98" s="264">
        <v>3610</v>
      </c>
      <c r="D98" s="67">
        <f t="shared" si="1"/>
        <v>1.1</v>
      </c>
    </row>
    <row r="99" ht="20" customHeight="1" spans="1:4">
      <c r="A99" s="266" t="s">
        <v>266</v>
      </c>
      <c r="B99" s="263">
        <v>2498</v>
      </c>
      <c r="C99" s="264">
        <v>2181</v>
      </c>
      <c r="D99" s="67">
        <f t="shared" si="1"/>
        <v>1.1453</v>
      </c>
    </row>
    <row r="100" ht="20" customHeight="1" spans="1:4">
      <c r="A100" s="266" t="s">
        <v>267</v>
      </c>
      <c r="B100" s="263">
        <v>1292</v>
      </c>
      <c r="C100" s="264">
        <v>1397</v>
      </c>
      <c r="D100" s="67">
        <f t="shared" si="1"/>
        <v>0.9248</v>
      </c>
    </row>
    <row r="101" ht="20" customHeight="1" spans="1:4">
      <c r="A101" s="266" t="s">
        <v>268</v>
      </c>
      <c r="B101" s="263">
        <v>181</v>
      </c>
      <c r="C101" s="264">
        <v>32</v>
      </c>
      <c r="D101" s="67">
        <f t="shared" si="1"/>
        <v>5.6563</v>
      </c>
    </row>
    <row r="102" ht="20" customHeight="1" spans="1:4">
      <c r="A102" s="265" t="s">
        <v>269</v>
      </c>
      <c r="B102" s="263">
        <v>1533</v>
      </c>
      <c r="C102" s="264">
        <v>2418</v>
      </c>
      <c r="D102" s="67">
        <f t="shared" si="1"/>
        <v>0.634</v>
      </c>
    </row>
    <row r="103" ht="20" customHeight="1" spans="1:4">
      <c r="A103" s="266" t="s">
        <v>270</v>
      </c>
      <c r="B103" s="263">
        <v>671</v>
      </c>
      <c r="C103" s="264">
        <v>506</v>
      </c>
      <c r="D103" s="67">
        <f t="shared" si="1"/>
        <v>1.3261</v>
      </c>
    </row>
    <row r="104" ht="20" customHeight="1" spans="1:4">
      <c r="A104" s="266" t="s">
        <v>271</v>
      </c>
      <c r="B104" s="263">
        <v>831</v>
      </c>
      <c r="C104" s="264">
        <v>1892</v>
      </c>
      <c r="D104" s="67">
        <f t="shared" si="1"/>
        <v>0.4392</v>
      </c>
    </row>
    <row r="105" ht="20" customHeight="1" spans="1:4">
      <c r="A105" s="266" t="s">
        <v>272</v>
      </c>
      <c r="B105" s="263">
        <v>31</v>
      </c>
      <c r="C105" s="264">
        <v>20</v>
      </c>
      <c r="D105" s="67">
        <f t="shared" si="1"/>
        <v>1.55</v>
      </c>
    </row>
    <row r="106" ht="20" customHeight="1" spans="1:4">
      <c r="A106" s="265" t="s">
        <v>273</v>
      </c>
      <c r="B106" s="263">
        <v>1238</v>
      </c>
      <c r="C106" s="264">
        <v>1191</v>
      </c>
      <c r="D106" s="67">
        <f t="shared" si="1"/>
        <v>1.0395</v>
      </c>
    </row>
    <row r="107" ht="20" customHeight="1" spans="1:4">
      <c r="A107" s="266" t="s">
        <v>274</v>
      </c>
      <c r="B107" s="263">
        <v>779</v>
      </c>
      <c r="C107" s="264">
        <v>833</v>
      </c>
      <c r="D107" s="67">
        <f t="shared" si="1"/>
        <v>0.9352</v>
      </c>
    </row>
    <row r="108" ht="20" customHeight="1" spans="1:4">
      <c r="A108" s="266" t="s">
        <v>275</v>
      </c>
      <c r="B108" s="263">
        <v>368</v>
      </c>
      <c r="C108" s="264">
        <v>358</v>
      </c>
      <c r="D108" s="67">
        <f t="shared" si="1"/>
        <v>1.0279</v>
      </c>
    </row>
    <row r="109" ht="20" customHeight="1" spans="1:4">
      <c r="A109" s="266" t="s">
        <v>276</v>
      </c>
      <c r="B109" s="263">
        <v>91</v>
      </c>
      <c r="C109" s="264"/>
      <c r="D109" s="67"/>
    </row>
    <row r="110" ht="20" customHeight="1" spans="1:4">
      <c r="A110" s="265" t="s">
        <v>277</v>
      </c>
      <c r="B110" s="263">
        <v>860</v>
      </c>
      <c r="C110" s="264">
        <v>688</v>
      </c>
      <c r="D110" s="67">
        <f t="shared" si="1"/>
        <v>1.25</v>
      </c>
    </row>
    <row r="111" ht="20" customHeight="1" spans="1:4">
      <c r="A111" s="266" t="s">
        <v>278</v>
      </c>
      <c r="B111" s="263">
        <v>412</v>
      </c>
      <c r="C111" s="264">
        <v>335</v>
      </c>
      <c r="D111" s="67">
        <f t="shared" si="1"/>
        <v>1.2299</v>
      </c>
    </row>
    <row r="112" ht="20" customHeight="1" spans="1:4">
      <c r="A112" s="266" t="s">
        <v>279</v>
      </c>
      <c r="B112" s="263">
        <v>211</v>
      </c>
      <c r="C112" s="264">
        <v>128</v>
      </c>
      <c r="D112" s="67">
        <f t="shared" si="1"/>
        <v>1.6484</v>
      </c>
    </row>
    <row r="113" ht="20" customHeight="1" spans="1:4">
      <c r="A113" s="266" t="s">
        <v>280</v>
      </c>
      <c r="B113" s="263">
        <v>215</v>
      </c>
      <c r="C113" s="264">
        <v>225</v>
      </c>
      <c r="D113" s="67">
        <f t="shared" si="1"/>
        <v>0.9556</v>
      </c>
    </row>
    <row r="114" ht="20" customHeight="1" spans="1:4">
      <c r="A114" s="266" t="s">
        <v>281</v>
      </c>
      <c r="B114" s="263">
        <v>22</v>
      </c>
      <c r="C114" s="264"/>
      <c r="D114" s="67"/>
    </row>
    <row r="115" ht="20" customHeight="1" spans="1:4">
      <c r="A115" s="265" t="s">
        <v>282</v>
      </c>
      <c r="B115" s="263">
        <v>65</v>
      </c>
      <c r="C115" s="264">
        <v>0</v>
      </c>
      <c r="D115" s="67"/>
    </row>
    <row r="116" ht="20" customHeight="1" spans="1:4">
      <c r="A116" s="266" t="s">
        <v>283</v>
      </c>
      <c r="B116" s="263">
        <v>10</v>
      </c>
      <c r="C116" s="264"/>
      <c r="D116" s="67"/>
    </row>
    <row r="117" ht="20" customHeight="1" spans="1:4">
      <c r="A117" s="266" t="s">
        <v>284</v>
      </c>
      <c r="B117" s="263">
        <v>55</v>
      </c>
      <c r="C117" s="264"/>
      <c r="D117" s="67"/>
    </row>
    <row r="118" ht="20" customHeight="1" spans="1:4">
      <c r="A118" s="265" t="s">
        <v>285</v>
      </c>
      <c r="B118" s="263">
        <v>13238</v>
      </c>
      <c r="C118" s="264">
        <v>13218</v>
      </c>
      <c r="D118" s="67">
        <f t="shared" si="1"/>
        <v>1.0015</v>
      </c>
    </row>
    <row r="119" ht="20" customHeight="1" spans="1:4">
      <c r="A119" s="266" t="s">
        <v>286</v>
      </c>
      <c r="B119" s="263">
        <v>7790</v>
      </c>
      <c r="C119" s="264">
        <v>6531</v>
      </c>
      <c r="D119" s="67">
        <f t="shared" si="1"/>
        <v>1.1928</v>
      </c>
    </row>
    <row r="120" ht="20" customHeight="1" spans="1:4">
      <c r="A120" s="266" t="s">
        <v>287</v>
      </c>
      <c r="B120" s="263">
        <v>0</v>
      </c>
      <c r="C120" s="264">
        <v>817</v>
      </c>
      <c r="D120" s="67">
        <f t="shared" si="1"/>
        <v>0</v>
      </c>
    </row>
    <row r="121" ht="20" customHeight="1" spans="1:4">
      <c r="A121" s="266" t="s">
        <v>288</v>
      </c>
      <c r="B121" s="263">
        <v>2853</v>
      </c>
      <c r="C121" s="264">
        <v>1274</v>
      </c>
      <c r="D121" s="67">
        <f t="shared" si="1"/>
        <v>2.2394</v>
      </c>
    </row>
    <row r="122" ht="20" customHeight="1" spans="1:4">
      <c r="A122" s="266" t="s">
        <v>289</v>
      </c>
      <c r="B122" s="263">
        <v>403</v>
      </c>
      <c r="C122" s="264"/>
      <c r="D122" s="67"/>
    </row>
    <row r="123" ht="20" customHeight="1" spans="1:4">
      <c r="A123" s="266" t="s">
        <v>290</v>
      </c>
      <c r="B123" s="263">
        <v>153</v>
      </c>
      <c r="C123" s="264">
        <v>732</v>
      </c>
      <c r="D123" s="67">
        <f t="shared" si="1"/>
        <v>0.209</v>
      </c>
    </row>
    <row r="124" ht="20" customHeight="1" spans="1:4">
      <c r="A124" s="266" t="s">
        <v>291</v>
      </c>
      <c r="B124" s="263">
        <v>350</v>
      </c>
      <c r="C124" s="264">
        <v>290</v>
      </c>
      <c r="D124" s="67">
        <f t="shared" si="1"/>
        <v>1.2069</v>
      </c>
    </row>
    <row r="125" ht="20" customHeight="1" spans="1:4">
      <c r="A125" s="266" t="s">
        <v>292</v>
      </c>
      <c r="B125" s="263">
        <v>88</v>
      </c>
      <c r="C125" s="264">
        <v>350</v>
      </c>
      <c r="D125" s="67">
        <f t="shared" si="1"/>
        <v>0.2514</v>
      </c>
    </row>
    <row r="126" ht="20" customHeight="1" spans="1:4">
      <c r="A126" s="266" t="s">
        <v>293</v>
      </c>
      <c r="B126" s="263">
        <v>180</v>
      </c>
      <c r="C126" s="264">
        <v>71</v>
      </c>
      <c r="D126" s="67">
        <f t="shared" si="1"/>
        <v>2.5352</v>
      </c>
    </row>
    <row r="127" ht="20" customHeight="1" spans="1:4">
      <c r="A127" s="266" t="s">
        <v>294</v>
      </c>
      <c r="B127" s="263">
        <v>1</v>
      </c>
      <c r="C127" s="264"/>
      <c r="D127" s="67"/>
    </row>
    <row r="128" ht="20" customHeight="1" spans="1:4">
      <c r="A128" s="266" t="s">
        <v>295</v>
      </c>
      <c r="B128" s="263">
        <v>1420</v>
      </c>
      <c r="C128" s="264">
        <v>1443</v>
      </c>
      <c r="D128" s="67">
        <f t="shared" si="1"/>
        <v>0.9841</v>
      </c>
    </row>
    <row r="129" ht="20" customHeight="1" spans="1:4">
      <c r="A129" s="266" t="s">
        <v>296</v>
      </c>
      <c r="B129" s="263">
        <v>0</v>
      </c>
      <c r="C129" s="264">
        <v>1710</v>
      </c>
      <c r="D129" s="67">
        <f t="shared" si="1"/>
        <v>0</v>
      </c>
    </row>
    <row r="130" ht="20" customHeight="1" spans="1:4">
      <c r="A130" s="265" t="s">
        <v>297</v>
      </c>
      <c r="B130" s="263">
        <v>6766</v>
      </c>
      <c r="C130" s="264">
        <v>6946</v>
      </c>
      <c r="D130" s="67">
        <f t="shared" si="1"/>
        <v>0.9741</v>
      </c>
    </row>
    <row r="131" ht="20" customHeight="1" spans="1:4">
      <c r="A131" s="266" t="s">
        <v>298</v>
      </c>
      <c r="B131" s="263">
        <f>60+6706</f>
        <v>6766</v>
      </c>
      <c r="C131" s="264">
        <v>6946</v>
      </c>
      <c r="D131" s="67">
        <f t="shared" si="1"/>
        <v>0.9741</v>
      </c>
    </row>
    <row r="132" ht="20" customHeight="1" spans="1:4">
      <c r="A132" s="262" t="s">
        <v>299</v>
      </c>
      <c r="B132" s="263">
        <f>54043+8580</f>
        <v>62623</v>
      </c>
      <c r="C132" s="264">
        <v>56551</v>
      </c>
      <c r="D132" s="67">
        <f t="shared" ref="D132:D188" si="2">B132/C132</f>
        <v>1.1074</v>
      </c>
    </row>
    <row r="133" ht="20" customHeight="1" spans="1:4">
      <c r="A133" s="265" t="s">
        <v>300</v>
      </c>
      <c r="B133" s="263">
        <v>2882</v>
      </c>
      <c r="C133" s="264">
        <v>3373</v>
      </c>
      <c r="D133" s="67">
        <f t="shared" si="2"/>
        <v>0.8544</v>
      </c>
    </row>
    <row r="134" ht="20" customHeight="1" spans="1:4">
      <c r="A134" s="266" t="s">
        <v>301</v>
      </c>
      <c r="B134" s="263">
        <v>2882</v>
      </c>
      <c r="C134" s="264">
        <v>490</v>
      </c>
      <c r="D134" s="67">
        <f t="shared" si="2"/>
        <v>5.8816</v>
      </c>
    </row>
    <row r="135" ht="20" customHeight="1" spans="1:4">
      <c r="A135" s="266" t="s">
        <v>302</v>
      </c>
      <c r="B135" s="263">
        <v>0</v>
      </c>
      <c r="C135" s="264">
        <v>2883</v>
      </c>
      <c r="D135" s="67">
        <f t="shared" si="2"/>
        <v>0</v>
      </c>
    </row>
    <row r="136" ht="20" customHeight="1" spans="1:4">
      <c r="A136" s="265" t="s">
        <v>303</v>
      </c>
      <c r="B136" s="263">
        <v>49653</v>
      </c>
      <c r="C136" s="264">
        <v>44336</v>
      </c>
      <c r="D136" s="67">
        <f t="shared" si="2"/>
        <v>1.1199</v>
      </c>
    </row>
    <row r="137" ht="20" customHeight="1" spans="1:4">
      <c r="A137" s="266" t="s">
        <v>304</v>
      </c>
      <c r="B137" s="263">
        <v>34161</v>
      </c>
      <c r="C137" s="264">
        <v>31160</v>
      </c>
      <c r="D137" s="67">
        <f t="shared" si="2"/>
        <v>1.0963</v>
      </c>
    </row>
    <row r="138" ht="20" customHeight="1" spans="1:4">
      <c r="A138" s="266" t="s">
        <v>305</v>
      </c>
      <c r="B138" s="263">
        <v>4779</v>
      </c>
      <c r="C138" s="264">
        <v>4485</v>
      </c>
      <c r="D138" s="67">
        <f t="shared" si="2"/>
        <v>1.0656</v>
      </c>
    </row>
    <row r="139" ht="20" customHeight="1" spans="1:4">
      <c r="A139" s="266" t="s">
        <v>306</v>
      </c>
      <c r="B139" s="263">
        <v>599</v>
      </c>
      <c r="C139" s="264"/>
      <c r="D139" s="67"/>
    </row>
    <row r="140" ht="20" customHeight="1" spans="1:4">
      <c r="A140" s="266" t="s">
        <v>307</v>
      </c>
      <c r="B140" s="263">
        <v>420</v>
      </c>
      <c r="C140" s="264"/>
      <c r="D140" s="67"/>
    </row>
    <row r="141" ht="20" customHeight="1" spans="1:4">
      <c r="A141" s="266" t="s">
        <v>308</v>
      </c>
      <c r="B141" s="263">
        <v>1436</v>
      </c>
      <c r="C141" s="264"/>
      <c r="D141" s="67"/>
    </row>
    <row r="142" ht="20" customHeight="1" spans="1:4">
      <c r="A142" s="266" t="s">
        <v>309</v>
      </c>
      <c r="B142" s="263">
        <v>88</v>
      </c>
      <c r="C142" s="264"/>
      <c r="D142" s="67"/>
    </row>
    <row r="143" ht="20" customHeight="1" spans="1:4">
      <c r="A143" s="266" t="s">
        <v>310</v>
      </c>
      <c r="B143" s="263">
        <v>1891</v>
      </c>
      <c r="C143" s="264">
        <v>1582</v>
      </c>
      <c r="D143" s="67">
        <f t="shared" si="2"/>
        <v>1.1953</v>
      </c>
    </row>
    <row r="144" ht="20" customHeight="1" spans="1:4">
      <c r="A144" s="266" t="s">
        <v>311</v>
      </c>
      <c r="B144" s="263">
        <v>6279</v>
      </c>
      <c r="C144" s="264">
        <v>7109</v>
      </c>
      <c r="D144" s="67">
        <f t="shared" si="2"/>
        <v>0.8832</v>
      </c>
    </row>
    <row r="145" ht="20" customHeight="1" spans="1:4">
      <c r="A145" s="265" t="s">
        <v>312</v>
      </c>
      <c r="B145" s="263">
        <v>100</v>
      </c>
      <c r="C145" s="264">
        <v>100</v>
      </c>
      <c r="D145" s="67">
        <f t="shared" si="2"/>
        <v>1</v>
      </c>
    </row>
    <row r="146" ht="20" customHeight="1" spans="1:4">
      <c r="A146" s="266" t="s">
        <v>313</v>
      </c>
      <c r="B146" s="263">
        <v>100</v>
      </c>
      <c r="C146" s="264">
        <v>100</v>
      </c>
      <c r="D146" s="67">
        <f t="shared" si="2"/>
        <v>1</v>
      </c>
    </row>
    <row r="147" ht="20" customHeight="1" spans="1:4">
      <c r="A147" s="265" t="s">
        <v>314</v>
      </c>
      <c r="B147" s="263">
        <v>200</v>
      </c>
      <c r="C147" s="264">
        <v>0</v>
      </c>
      <c r="D147" s="67"/>
    </row>
    <row r="148" ht="20" customHeight="1" spans="1:4">
      <c r="A148" s="266" t="s">
        <v>315</v>
      </c>
      <c r="B148" s="263">
        <v>200</v>
      </c>
      <c r="C148" s="264"/>
      <c r="D148" s="67"/>
    </row>
    <row r="149" ht="20" customHeight="1" spans="1:4">
      <c r="A149" s="265" t="s">
        <v>316</v>
      </c>
      <c r="B149" s="263">
        <v>1208</v>
      </c>
      <c r="C149" s="264">
        <v>1242</v>
      </c>
      <c r="D149" s="67">
        <f t="shared" si="2"/>
        <v>0.9726</v>
      </c>
    </row>
    <row r="150" ht="20" customHeight="1" spans="1:4">
      <c r="A150" s="266" t="s">
        <v>317</v>
      </c>
      <c r="B150" s="263">
        <v>700</v>
      </c>
      <c r="C150" s="264">
        <v>667</v>
      </c>
      <c r="D150" s="67">
        <f t="shared" si="2"/>
        <v>1.0495</v>
      </c>
    </row>
    <row r="151" ht="20" customHeight="1" spans="1:4">
      <c r="A151" s="266" t="s">
        <v>318</v>
      </c>
      <c r="B151" s="263">
        <v>172</v>
      </c>
      <c r="C151" s="264">
        <v>212</v>
      </c>
      <c r="D151" s="67">
        <f t="shared" si="2"/>
        <v>0.8113</v>
      </c>
    </row>
    <row r="152" ht="20" customHeight="1" spans="1:4">
      <c r="A152" s="266" t="s">
        <v>319</v>
      </c>
      <c r="B152" s="263">
        <v>122</v>
      </c>
      <c r="C152" s="264">
        <v>122</v>
      </c>
      <c r="D152" s="67">
        <f t="shared" si="2"/>
        <v>1</v>
      </c>
    </row>
    <row r="153" ht="20" customHeight="1" spans="1:4">
      <c r="A153" s="266" t="s">
        <v>320</v>
      </c>
      <c r="B153" s="263">
        <v>23</v>
      </c>
      <c r="C153" s="264">
        <v>26</v>
      </c>
      <c r="D153" s="67">
        <f t="shared" si="2"/>
        <v>0.8846</v>
      </c>
    </row>
    <row r="154" ht="20" customHeight="1" spans="1:4">
      <c r="A154" s="266" t="s">
        <v>321</v>
      </c>
      <c r="B154" s="263">
        <v>13</v>
      </c>
      <c r="C154" s="264">
        <v>12</v>
      </c>
      <c r="D154" s="67">
        <f t="shared" si="2"/>
        <v>1.0833</v>
      </c>
    </row>
    <row r="155" ht="20" customHeight="1" spans="1:4">
      <c r="A155" s="266" t="s">
        <v>322</v>
      </c>
      <c r="B155" s="263">
        <v>0</v>
      </c>
      <c r="C155" s="264">
        <v>1</v>
      </c>
      <c r="D155" s="67">
        <f t="shared" si="2"/>
        <v>0</v>
      </c>
    </row>
    <row r="156" ht="20" customHeight="1" spans="1:4">
      <c r="A156" s="266" t="s">
        <v>323</v>
      </c>
      <c r="B156" s="263">
        <v>178</v>
      </c>
      <c r="C156" s="264">
        <v>202</v>
      </c>
      <c r="D156" s="67">
        <f t="shared" si="2"/>
        <v>0.8812</v>
      </c>
    </row>
    <row r="157" ht="20" customHeight="1" spans="1:4">
      <c r="A157" s="265" t="s">
        <v>324</v>
      </c>
      <c r="B157" s="263">
        <v>8580</v>
      </c>
      <c r="C157" s="264">
        <v>7500</v>
      </c>
      <c r="D157" s="67">
        <f t="shared" si="2"/>
        <v>1.144</v>
      </c>
    </row>
    <row r="158" ht="20" customHeight="1" spans="1:4">
      <c r="A158" s="266" t="s">
        <v>325</v>
      </c>
      <c r="B158" s="263">
        <v>8580</v>
      </c>
      <c r="C158" s="264">
        <v>7500</v>
      </c>
      <c r="D158" s="67">
        <f t="shared" si="2"/>
        <v>1.144</v>
      </c>
    </row>
    <row r="159" ht="20" customHeight="1" spans="1:4">
      <c r="A159" s="262" t="s">
        <v>326</v>
      </c>
      <c r="B159" s="263">
        <f>66261+8156</f>
        <v>74417</v>
      </c>
      <c r="C159" s="264">
        <v>76772</v>
      </c>
      <c r="D159" s="67">
        <f t="shared" si="2"/>
        <v>0.9693</v>
      </c>
    </row>
    <row r="160" ht="20" customHeight="1" spans="1:4">
      <c r="A160" s="265" t="s">
        <v>327</v>
      </c>
      <c r="B160" s="263">
        <v>1171</v>
      </c>
      <c r="C160" s="264">
        <v>6171</v>
      </c>
      <c r="D160" s="67">
        <f t="shared" si="2"/>
        <v>0.1898</v>
      </c>
    </row>
    <row r="161" ht="20" customHeight="1" spans="1:4">
      <c r="A161" s="266" t="s">
        <v>328</v>
      </c>
      <c r="B161" s="263">
        <v>808</v>
      </c>
      <c r="C161" s="264">
        <v>831</v>
      </c>
      <c r="D161" s="67">
        <f t="shared" si="2"/>
        <v>0.9723</v>
      </c>
    </row>
    <row r="162" ht="20" customHeight="1" spans="1:4">
      <c r="A162" s="266" t="s">
        <v>329</v>
      </c>
      <c r="B162" s="263">
        <v>363</v>
      </c>
      <c r="C162" s="264">
        <v>5340</v>
      </c>
      <c r="D162" s="67">
        <f t="shared" si="2"/>
        <v>0.068</v>
      </c>
    </row>
    <row r="163" ht="20" customHeight="1" spans="1:4">
      <c r="A163" s="265" t="s">
        <v>330</v>
      </c>
      <c r="B163" s="263">
        <v>35473</v>
      </c>
      <c r="C163" s="264">
        <v>39804</v>
      </c>
      <c r="D163" s="67">
        <f t="shared" si="2"/>
        <v>0.8912</v>
      </c>
    </row>
    <row r="164" ht="20" customHeight="1" spans="1:4">
      <c r="A164" s="266" t="s">
        <v>331</v>
      </c>
      <c r="B164" s="263">
        <v>1059</v>
      </c>
      <c r="C164" s="264">
        <v>1614</v>
      </c>
      <c r="D164" s="67">
        <f t="shared" si="2"/>
        <v>0.6561</v>
      </c>
    </row>
    <row r="165" ht="20" customHeight="1" spans="1:4">
      <c r="A165" s="266" t="s">
        <v>332</v>
      </c>
      <c r="B165" s="263">
        <v>5524</v>
      </c>
      <c r="C165" s="264">
        <v>5118</v>
      </c>
      <c r="D165" s="67">
        <f t="shared" si="2"/>
        <v>1.0793</v>
      </c>
    </row>
    <row r="166" ht="20" customHeight="1" spans="1:4">
      <c r="A166" s="266" t="s">
        <v>333</v>
      </c>
      <c r="B166" s="263">
        <v>747</v>
      </c>
      <c r="C166" s="264">
        <v>679</v>
      </c>
      <c r="D166" s="67">
        <f t="shared" si="2"/>
        <v>1.1001</v>
      </c>
    </row>
    <row r="167" ht="20" customHeight="1" spans="1:4">
      <c r="A167" s="266" t="s">
        <v>334</v>
      </c>
      <c r="B167" s="263">
        <v>10327</v>
      </c>
      <c r="C167" s="264">
        <v>9599</v>
      </c>
      <c r="D167" s="67">
        <f t="shared" si="2"/>
        <v>1.0758</v>
      </c>
    </row>
    <row r="168" ht="20" customHeight="1" spans="1:4">
      <c r="A168" s="266" t="s">
        <v>335</v>
      </c>
      <c r="B168" s="263">
        <v>17716</v>
      </c>
      <c r="C168" s="264">
        <v>21476</v>
      </c>
      <c r="D168" s="67">
        <f t="shared" si="2"/>
        <v>0.8249</v>
      </c>
    </row>
    <row r="169" ht="20" customHeight="1" spans="1:4">
      <c r="A169" s="266" t="s">
        <v>336</v>
      </c>
      <c r="B169" s="263">
        <v>100</v>
      </c>
      <c r="C169" s="264">
        <v>1318</v>
      </c>
      <c r="D169" s="67">
        <f t="shared" si="2"/>
        <v>0.0759</v>
      </c>
    </row>
    <row r="170" ht="20" customHeight="1" spans="1:4">
      <c r="A170" s="265" t="s">
        <v>337</v>
      </c>
      <c r="B170" s="263">
        <v>18468</v>
      </c>
      <c r="C170" s="264">
        <v>17680</v>
      </c>
      <c r="D170" s="67">
        <f t="shared" si="2"/>
        <v>1.0446</v>
      </c>
    </row>
    <row r="171" ht="20" customHeight="1" spans="1:4">
      <c r="A171" s="266" t="s">
        <v>338</v>
      </c>
      <c r="B171" s="263">
        <v>10205</v>
      </c>
      <c r="C171" s="264">
        <v>10191</v>
      </c>
      <c r="D171" s="67">
        <f t="shared" si="2"/>
        <v>1.0014</v>
      </c>
    </row>
    <row r="172" ht="20" customHeight="1" spans="1:4">
      <c r="A172" s="266" t="s">
        <v>339</v>
      </c>
      <c r="B172" s="263">
        <v>1302</v>
      </c>
      <c r="C172" s="264">
        <v>1150</v>
      </c>
      <c r="D172" s="67">
        <f t="shared" si="2"/>
        <v>1.1322</v>
      </c>
    </row>
    <row r="173" ht="20" customHeight="1" spans="1:4">
      <c r="A173" s="266" t="s">
        <v>340</v>
      </c>
      <c r="B173" s="263">
        <v>6919</v>
      </c>
      <c r="C173" s="264">
        <v>6296</v>
      </c>
      <c r="D173" s="67">
        <f t="shared" si="2"/>
        <v>1.099</v>
      </c>
    </row>
    <row r="174" ht="20" customHeight="1" spans="1:4">
      <c r="A174" s="266" t="s">
        <v>341</v>
      </c>
      <c r="B174" s="263">
        <v>42</v>
      </c>
      <c r="C174" s="264">
        <v>43</v>
      </c>
      <c r="D174" s="67">
        <f t="shared" si="2"/>
        <v>0.9767</v>
      </c>
    </row>
    <row r="175" ht="20" customHeight="1" spans="1:4">
      <c r="A175" s="265" t="s">
        <v>342</v>
      </c>
      <c r="B175" s="263">
        <v>390</v>
      </c>
      <c r="C175" s="264">
        <v>419</v>
      </c>
      <c r="D175" s="67">
        <f t="shared" si="2"/>
        <v>0.9308</v>
      </c>
    </row>
    <row r="176" ht="20" customHeight="1" spans="1:4">
      <c r="A176" s="266" t="s">
        <v>343</v>
      </c>
      <c r="B176" s="263">
        <v>390</v>
      </c>
      <c r="C176" s="264">
        <v>419</v>
      </c>
      <c r="D176" s="67">
        <f t="shared" si="2"/>
        <v>0.9308</v>
      </c>
    </row>
    <row r="177" ht="20" customHeight="1" spans="1:4">
      <c r="A177" s="265" t="s">
        <v>344</v>
      </c>
      <c r="B177" s="263">
        <v>1017</v>
      </c>
      <c r="C177" s="264">
        <v>1078</v>
      </c>
      <c r="D177" s="67">
        <f t="shared" si="2"/>
        <v>0.9434</v>
      </c>
    </row>
    <row r="178" ht="20" customHeight="1" spans="1:4">
      <c r="A178" s="266" t="s">
        <v>345</v>
      </c>
      <c r="B178" s="263">
        <v>1017</v>
      </c>
      <c r="C178" s="264">
        <v>994</v>
      </c>
      <c r="D178" s="67">
        <f t="shared" si="2"/>
        <v>1.0231</v>
      </c>
    </row>
    <row r="179" ht="20" customHeight="1" spans="1:4">
      <c r="A179" s="266" t="s">
        <v>346</v>
      </c>
      <c r="B179" s="263">
        <v>0</v>
      </c>
      <c r="C179" s="264">
        <v>84</v>
      </c>
      <c r="D179" s="67">
        <f t="shared" si="2"/>
        <v>0</v>
      </c>
    </row>
    <row r="180" ht="20" customHeight="1" spans="1:4">
      <c r="A180" s="265" t="s">
        <v>347</v>
      </c>
      <c r="B180" s="263">
        <v>2913</v>
      </c>
      <c r="C180" s="264">
        <v>2462</v>
      </c>
      <c r="D180" s="67">
        <f t="shared" si="2"/>
        <v>1.1832</v>
      </c>
    </row>
    <row r="181" ht="20" customHeight="1" spans="1:4">
      <c r="A181" s="266" t="s">
        <v>348</v>
      </c>
      <c r="B181" s="263">
        <v>1462</v>
      </c>
      <c r="C181" s="264">
        <v>1285</v>
      </c>
      <c r="D181" s="67">
        <f t="shared" si="2"/>
        <v>1.1377</v>
      </c>
    </row>
    <row r="182" ht="20" customHeight="1" spans="1:4">
      <c r="A182" s="266" t="s">
        <v>349</v>
      </c>
      <c r="B182" s="263">
        <v>1451</v>
      </c>
      <c r="C182" s="264">
        <v>1177</v>
      </c>
      <c r="D182" s="67">
        <f t="shared" si="2"/>
        <v>1.2328</v>
      </c>
    </row>
    <row r="183" ht="20" customHeight="1" spans="1:4">
      <c r="A183" s="265" t="s">
        <v>350</v>
      </c>
      <c r="B183" s="263">
        <v>3385</v>
      </c>
      <c r="C183" s="264">
        <v>3725</v>
      </c>
      <c r="D183" s="67">
        <f t="shared" si="2"/>
        <v>0.9087</v>
      </c>
    </row>
    <row r="184" ht="20" customHeight="1" spans="1:4">
      <c r="A184" s="266" t="s">
        <v>351</v>
      </c>
      <c r="B184" s="263">
        <v>1360</v>
      </c>
      <c r="C184" s="264"/>
      <c r="D184" s="67"/>
    </row>
    <row r="185" ht="20" customHeight="1" spans="1:4">
      <c r="A185" s="266" t="s">
        <v>352</v>
      </c>
      <c r="B185" s="263">
        <v>490</v>
      </c>
      <c r="C185" s="264"/>
      <c r="D185" s="67"/>
    </row>
    <row r="186" ht="20" customHeight="1" spans="1:4">
      <c r="A186" s="266" t="s">
        <v>353</v>
      </c>
      <c r="B186" s="263">
        <v>1530</v>
      </c>
      <c r="C186" s="264">
        <v>3020</v>
      </c>
      <c r="D186" s="67">
        <f t="shared" si="2"/>
        <v>0.5066</v>
      </c>
    </row>
    <row r="187" ht="20" customHeight="1" spans="1:4">
      <c r="A187" s="266" t="s">
        <v>354</v>
      </c>
      <c r="B187" s="263">
        <v>5</v>
      </c>
      <c r="C187" s="264">
        <v>705</v>
      </c>
      <c r="D187" s="67">
        <f t="shared" si="2"/>
        <v>0.0071</v>
      </c>
    </row>
    <row r="188" ht="20" customHeight="1" spans="1:4">
      <c r="A188" s="265" t="s">
        <v>355</v>
      </c>
      <c r="B188" s="263">
        <f>3444+8156</f>
        <v>11600</v>
      </c>
      <c r="C188" s="264">
        <v>5433</v>
      </c>
      <c r="D188" s="67">
        <f t="shared" si="2"/>
        <v>2.1351</v>
      </c>
    </row>
    <row r="189" ht="20" customHeight="1" spans="1:4">
      <c r="A189" s="266" t="s">
        <v>356</v>
      </c>
      <c r="B189" s="263">
        <v>11600</v>
      </c>
      <c r="C189" s="264">
        <v>5433</v>
      </c>
      <c r="D189" s="67">
        <f t="shared" ref="D189:D252" si="3">B189/C189</f>
        <v>2.1351</v>
      </c>
    </row>
    <row r="190" ht="20" customHeight="1" spans="1:4">
      <c r="A190" s="262" t="s">
        <v>357</v>
      </c>
      <c r="B190" s="263">
        <f>9584+633</f>
        <v>10217</v>
      </c>
      <c r="C190" s="264">
        <v>9996</v>
      </c>
      <c r="D190" s="67">
        <f t="shared" si="3"/>
        <v>1.0221</v>
      </c>
    </row>
    <row r="191" ht="20" customHeight="1" spans="1:4">
      <c r="A191" s="265" t="s">
        <v>358</v>
      </c>
      <c r="B191" s="263">
        <v>392</v>
      </c>
      <c r="C191" s="264">
        <v>328</v>
      </c>
      <c r="D191" s="67">
        <f t="shared" si="3"/>
        <v>1.1951</v>
      </c>
    </row>
    <row r="192" ht="20" customHeight="1" spans="1:4">
      <c r="A192" s="266" t="s">
        <v>359</v>
      </c>
      <c r="B192" s="263">
        <v>261</v>
      </c>
      <c r="C192" s="264">
        <v>304</v>
      </c>
      <c r="D192" s="67">
        <f t="shared" si="3"/>
        <v>0.8586</v>
      </c>
    </row>
    <row r="193" ht="20" customHeight="1" spans="1:4">
      <c r="A193" s="266" t="s">
        <v>360</v>
      </c>
      <c r="B193" s="263">
        <v>131</v>
      </c>
      <c r="C193" s="264">
        <v>24</v>
      </c>
      <c r="D193" s="67">
        <f t="shared" si="3"/>
        <v>5.4583</v>
      </c>
    </row>
    <row r="194" ht="20" customHeight="1" spans="1:4">
      <c r="A194" s="265" t="s">
        <v>361</v>
      </c>
      <c r="B194" s="263">
        <v>0</v>
      </c>
      <c r="C194" s="264">
        <v>66</v>
      </c>
      <c r="D194" s="67">
        <f t="shared" si="3"/>
        <v>0</v>
      </c>
    </row>
    <row r="195" ht="20" customHeight="1" spans="1:4">
      <c r="A195" s="266" t="s">
        <v>362</v>
      </c>
      <c r="B195" s="263">
        <v>0</v>
      </c>
      <c r="C195" s="264">
        <v>66</v>
      </c>
      <c r="D195" s="67">
        <f t="shared" si="3"/>
        <v>0</v>
      </c>
    </row>
    <row r="196" ht="20" customHeight="1" spans="1:4">
      <c r="A196" s="265" t="s">
        <v>363</v>
      </c>
      <c r="B196" s="263">
        <v>1293</v>
      </c>
      <c r="C196" s="264">
        <v>1086</v>
      </c>
      <c r="D196" s="67">
        <f t="shared" si="3"/>
        <v>1.1906</v>
      </c>
    </row>
    <row r="197" ht="20" customHeight="1" spans="1:4">
      <c r="A197" s="266" t="s">
        <v>364</v>
      </c>
      <c r="B197" s="263">
        <v>1293</v>
      </c>
      <c r="C197" s="264">
        <v>1077</v>
      </c>
      <c r="D197" s="67">
        <f t="shared" si="3"/>
        <v>1.2006</v>
      </c>
    </row>
    <row r="198" ht="20" customHeight="1" spans="1:4">
      <c r="A198" s="266" t="s">
        <v>365</v>
      </c>
      <c r="B198" s="263">
        <v>0</v>
      </c>
      <c r="C198" s="264">
        <v>9</v>
      </c>
      <c r="D198" s="67">
        <f t="shared" si="3"/>
        <v>0</v>
      </c>
    </row>
    <row r="199" ht="20" customHeight="1" spans="1:4">
      <c r="A199" s="265" t="s">
        <v>366</v>
      </c>
      <c r="B199" s="263">
        <v>3385</v>
      </c>
      <c r="C199" s="264">
        <v>2008</v>
      </c>
      <c r="D199" s="67">
        <f t="shared" si="3"/>
        <v>1.6858</v>
      </c>
    </row>
    <row r="200" ht="20" customHeight="1" spans="1:4">
      <c r="A200" s="266" t="s">
        <v>367</v>
      </c>
      <c r="B200" s="263">
        <v>0</v>
      </c>
      <c r="C200" s="264">
        <v>9</v>
      </c>
      <c r="D200" s="67">
        <f t="shared" si="3"/>
        <v>0</v>
      </c>
    </row>
    <row r="201" ht="20" customHeight="1" spans="1:4">
      <c r="A201" s="266" t="s">
        <v>368</v>
      </c>
      <c r="B201" s="263">
        <v>3385</v>
      </c>
      <c r="C201" s="264">
        <v>1999</v>
      </c>
      <c r="D201" s="67">
        <f t="shared" si="3"/>
        <v>1.6933</v>
      </c>
    </row>
    <row r="202" ht="20" customHeight="1" spans="1:4">
      <c r="A202" s="265" t="s">
        <v>369</v>
      </c>
      <c r="B202" s="263">
        <v>1937</v>
      </c>
      <c r="C202" s="264">
        <v>2396</v>
      </c>
      <c r="D202" s="67">
        <f t="shared" si="3"/>
        <v>0.8084</v>
      </c>
    </row>
    <row r="203" ht="20" customHeight="1" spans="1:4">
      <c r="A203" s="266" t="s">
        <v>370</v>
      </c>
      <c r="B203" s="263">
        <v>684</v>
      </c>
      <c r="C203" s="264">
        <v>665</v>
      </c>
      <c r="D203" s="67">
        <f t="shared" si="3"/>
        <v>1.0286</v>
      </c>
    </row>
    <row r="204" ht="20" customHeight="1" spans="1:4">
      <c r="A204" s="266" t="s">
        <v>371</v>
      </c>
      <c r="B204" s="263">
        <v>1253</v>
      </c>
      <c r="C204" s="264">
        <v>1731</v>
      </c>
      <c r="D204" s="67">
        <f t="shared" si="3"/>
        <v>0.7239</v>
      </c>
    </row>
    <row r="205" ht="20" customHeight="1" spans="1:4">
      <c r="A205" s="265" t="s">
        <v>372</v>
      </c>
      <c r="B205" s="263">
        <v>1077</v>
      </c>
      <c r="C205" s="264">
        <v>997</v>
      </c>
      <c r="D205" s="67">
        <f t="shared" si="3"/>
        <v>1.0802</v>
      </c>
    </row>
    <row r="206" ht="20" customHeight="1" spans="1:4">
      <c r="A206" s="266" t="s">
        <v>373</v>
      </c>
      <c r="B206" s="263">
        <v>0</v>
      </c>
      <c r="C206" s="264">
        <v>59</v>
      </c>
      <c r="D206" s="67">
        <f t="shared" si="3"/>
        <v>0</v>
      </c>
    </row>
    <row r="207" ht="20" customHeight="1" spans="1:4">
      <c r="A207" s="266" t="s">
        <v>374</v>
      </c>
      <c r="B207" s="263">
        <v>183</v>
      </c>
      <c r="C207" s="264">
        <v>166</v>
      </c>
      <c r="D207" s="67">
        <f t="shared" si="3"/>
        <v>1.1024</v>
      </c>
    </row>
    <row r="208" ht="20" customHeight="1" spans="1:4">
      <c r="A208" s="266" t="s">
        <v>375</v>
      </c>
      <c r="B208" s="263">
        <v>762</v>
      </c>
      <c r="C208" s="264">
        <v>605</v>
      </c>
      <c r="D208" s="67">
        <f t="shared" si="3"/>
        <v>1.2595</v>
      </c>
    </row>
    <row r="209" ht="20" customHeight="1" spans="1:4">
      <c r="A209" s="266" t="s">
        <v>376</v>
      </c>
      <c r="B209" s="263">
        <v>132</v>
      </c>
      <c r="C209" s="264">
        <v>167</v>
      </c>
      <c r="D209" s="67">
        <f t="shared" si="3"/>
        <v>0.7904</v>
      </c>
    </row>
    <row r="210" ht="20" customHeight="1" spans="1:4">
      <c r="A210" s="265" t="s">
        <v>377</v>
      </c>
      <c r="B210" s="263">
        <f>1500+633</f>
        <v>2133</v>
      </c>
      <c r="C210" s="264">
        <v>3115</v>
      </c>
      <c r="D210" s="67">
        <f t="shared" si="3"/>
        <v>0.6848</v>
      </c>
    </row>
    <row r="211" ht="20" customHeight="1" spans="1:4">
      <c r="A211" s="266" t="s">
        <v>378</v>
      </c>
      <c r="B211" s="263">
        <v>2133</v>
      </c>
      <c r="C211" s="264">
        <v>3115</v>
      </c>
      <c r="D211" s="67">
        <f t="shared" si="3"/>
        <v>0.6848</v>
      </c>
    </row>
    <row r="212" ht="20" customHeight="1" spans="1:4">
      <c r="A212" s="262" t="s">
        <v>379</v>
      </c>
      <c r="B212" s="263">
        <f>7379+439</f>
        <v>7818</v>
      </c>
      <c r="C212" s="264">
        <v>10732</v>
      </c>
      <c r="D212" s="67">
        <f t="shared" si="3"/>
        <v>0.7285</v>
      </c>
    </row>
    <row r="213" ht="20" customHeight="1" spans="1:4">
      <c r="A213" s="265" t="s">
        <v>380</v>
      </c>
      <c r="B213" s="263">
        <v>4420</v>
      </c>
      <c r="C213" s="264">
        <v>5801</v>
      </c>
      <c r="D213" s="67">
        <f t="shared" si="3"/>
        <v>0.7619</v>
      </c>
    </row>
    <row r="214" ht="20" customHeight="1" spans="1:4">
      <c r="A214" s="266" t="s">
        <v>381</v>
      </c>
      <c r="B214" s="263">
        <v>255</v>
      </c>
      <c r="C214" s="264">
        <v>416</v>
      </c>
      <c r="D214" s="67">
        <f t="shared" si="3"/>
        <v>0.613</v>
      </c>
    </row>
    <row r="215" ht="20" customHeight="1" spans="1:4">
      <c r="A215" s="266" t="s">
        <v>382</v>
      </c>
      <c r="B215" s="263">
        <v>0</v>
      </c>
      <c r="C215" s="264">
        <v>74</v>
      </c>
      <c r="D215" s="67">
        <f t="shared" si="3"/>
        <v>0</v>
      </c>
    </row>
    <row r="216" ht="20" customHeight="1" spans="1:4">
      <c r="A216" s="266" t="s">
        <v>383</v>
      </c>
      <c r="B216" s="263">
        <v>770</v>
      </c>
      <c r="C216" s="264">
        <v>1922</v>
      </c>
      <c r="D216" s="67">
        <f t="shared" si="3"/>
        <v>0.4006</v>
      </c>
    </row>
    <row r="217" ht="20" customHeight="1" spans="1:4">
      <c r="A217" s="266" t="s">
        <v>384</v>
      </c>
      <c r="B217" s="263">
        <v>90</v>
      </c>
      <c r="C217" s="264"/>
      <c r="D217" s="67"/>
    </row>
    <row r="218" ht="20" customHeight="1" spans="1:4">
      <c r="A218" s="266" t="s">
        <v>385</v>
      </c>
      <c r="B218" s="263">
        <v>6</v>
      </c>
      <c r="C218" s="264">
        <v>8</v>
      </c>
      <c r="D218" s="67">
        <f t="shared" si="3"/>
        <v>0.75</v>
      </c>
    </row>
    <row r="219" ht="20" customHeight="1" spans="1:4">
      <c r="A219" s="266" t="s">
        <v>386</v>
      </c>
      <c r="B219" s="263">
        <v>210</v>
      </c>
      <c r="C219" s="264">
        <v>240</v>
      </c>
      <c r="D219" s="67">
        <f t="shared" si="3"/>
        <v>0.875</v>
      </c>
    </row>
    <row r="220" ht="20" customHeight="1" spans="1:4">
      <c r="A220" s="266" t="s">
        <v>387</v>
      </c>
      <c r="B220" s="263">
        <v>20</v>
      </c>
      <c r="C220" s="264"/>
      <c r="D220" s="67"/>
    </row>
    <row r="221" ht="20" customHeight="1" spans="1:4">
      <c r="A221" s="266" t="s">
        <v>388</v>
      </c>
      <c r="B221" s="263">
        <v>264</v>
      </c>
      <c r="C221" s="264">
        <v>199</v>
      </c>
      <c r="D221" s="67">
        <f t="shared" si="3"/>
        <v>1.3266</v>
      </c>
    </row>
    <row r="222" ht="20" customHeight="1" spans="1:4">
      <c r="A222" s="266" t="s">
        <v>389</v>
      </c>
      <c r="B222" s="263">
        <v>243</v>
      </c>
      <c r="C222" s="264">
        <v>158</v>
      </c>
      <c r="D222" s="67">
        <f t="shared" si="3"/>
        <v>1.538</v>
      </c>
    </row>
    <row r="223" ht="20" customHeight="1" spans="1:4">
      <c r="A223" s="266" t="s">
        <v>390</v>
      </c>
      <c r="B223" s="263">
        <v>389</v>
      </c>
      <c r="C223" s="264">
        <v>379</v>
      </c>
      <c r="D223" s="67">
        <f t="shared" si="3"/>
        <v>1.0264</v>
      </c>
    </row>
    <row r="224" ht="20" customHeight="1" spans="1:4">
      <c r="A224" s="266" t="s">
        <v>391</v>
      </c>
      <c r="B224" s="263">
        <v>278</v>
      </c>
      <c r="C224" s="264">
        <v>115</v>
      </c>
      <c r="D224" s="67">
        <f t="shared" si="3"/>
        <v>2.4174</v>
      </c>
    </row>
    <row r="225" ht="20" customHeight="1" spans="1:4">
      <c r="A225" s="266" t="s">
        <v>392</v>
      </c>
      <c r="B225" s="263">
        <v>1895</v>
      </c>
      <c r="C225" s="264">
        <v>2290</v>
      </c>
      <c r="D225" s="67">
        <f t="shared" si="3"/>
        <v>0.8275</v>
      </c>
    </row>
    <row r="226" ht="20" customHeight="1" spans="1:4">
      <c r="A226" s="265" t="s">
        <v>393</v>
      </c>
      <c r="B226" s="263">
        <v>823</v>
      </c>
      <c r="C226" s="264">
        <v>924</v>
      </c>
      <c r="D226" s="67">
        <f t="shared" si="3"/>
        <v>0.8907</v>
      </c>
    </row>
    <row r="227" ht="20" customHeight="1" spans="1:4">
      <c r="A227" s="266" t="s">
        <v>394</v>
      </c>
      <c r="B227" s="263">
        <v>60</v>
      </c>
      <c r="C227" s="264">
        <v>55</v>
      </c>
      <c r="D227" s="67">
        <f t="shared" si="3"/>
        <v>1.0909</v>
      </c>
    </row>
    <row r="228" ht="20" customHeight="1" spans="1:4">
      <c r="A228" s="266" t="s">
        <v>395</v>
      </c>
      <c r="B228" s="263">
        <v>91</v>
      </c>
      <c r="C228" s="264">
        <v>83</v>
      </c>
      <c r="D228" s="67">
        <f t="shared" si="3"/>
        <v>1.0964</v>
      </c>
    </row>
    <row r="229" ht="20" customHeight="1" spans="1:4">
      <c r="A229" s="266" t="s">
        <v>396</v>
      </c>
      <c r="B229" s="263">
        <v>672</v>
      </c>
      <c r="C229" s="264">
        <v>786</v>
      </c>
      <c r="D229" s="67">
        <f t="shared" si="3"/>
        <v>0.855</v>
      </c>
    </row>
    <row r="230" ht="20" customHeight="1" spans="1:4">
      <c r="A230" s="265" t="s">
        <v>397</v>
      </c>
      <c r="B230" s="263">
        <v>405</v>
      </c>
      <c r="C230" s="264">
        <v>1093</v>
      </c>
      <c r="D230" s="67">
        <f t="shared" si="3"/>
        <v>0.3705</v>
      </c>
    </row>
    <row r="231" ht="20" customHeight="1" spans="1:4">
      <c r="A231" s="266" t="s">
        <v>398</v>
      </c>
      <c r="B231" s="263">
        <v>131</v>
      </c>
      <c r="C231" s="264">
        <v>128</v>
      </c>
      <c r="D231" s="67">
        <f t="shared" si="3"/>
        <v>1.0234</v>
      </c>
    </row>
    <row r="232" ht="20" customHeight="1" spans="1:4">
      <c r="A232" s="266" t="s">
        <v>399</v>
      </c>
      <c r="B232" s="263">
        <v>80</v>
      </c>
      <c r="C232" s="264">
        <v>500</v>
      </c>
      <c r="D232" s="67">
        <f t="shared" si="3"/>
        <v>0.16</v>
      </c>
    </row>
    <row r="233" ht="20" customHeight="1" spans="1:4">
      <c r="A233" s="266" t="s">
        <v>400</v>
      </c>
      <c r="B233" s="263">
        <v>0</v>
      </c>
      <c r="C233" s="264">
        <v>66</v>
      </c>
      <c r="D233" s="67">
        <f t="shared" si="3"/>
        <v>0</v>
      </c>
    </row>
    <row r="234" ht="20" customHeight="1" spans="1:4">
      <c r="A234" s="266" t="s">
        <v>401</v>
      </c>
      <c r="B234" s="263">
        <v>5</v>
      </c>
      <c r="C234" s="264">
        <v>55</v>
      </c>
      <c r="D234" s="67">
        <f t="shared" si="3"/>
        <v>0.0909</v>
      </c>
    </row>
    <row r="235" ht="20" customHeight="1" spans="1:4">
      <c r="A235" s="266" t="s">
        <v>402</v>
      </c>
      <c r="B235" s="263">
        <v>189</v>
      </c>
      <c r="C235" s="264">
        <v>344</v>
      </c>
      <c r="D235" s="67">
        <f t="shared" si="3"/>
        <v>0.5494</v>
      </c>
    </row>
    <row r="236" ht="20" customHeight="1" spans="1:4">
      <c r="A236" s="265" t="s">
        <v>403</v>
      </c>
      <c r="B236" s="263">
        <v>1491</v>
      </c>
      <c r="C236" s="264">
        <v>1900</v>
      </c>
      <c r="D236" s="67">
        <f t="shared" si="3"/>
        <v>0.7847</v>
      </c>
    </row>
    <row r="237" ht="20" customHeight="1" spans="1:4">
      <c r="A237" s="266" t="s">
        <v>404</v>
      </c>
      <c r="B237" s="263">
        <v>1491</v>
      </c>
      <c r="C237" s="264">
        <v>1900</v>
      </c>
      <c r="D237" s="67">
        <f t="shared" si="3"/>
        <v>0.7847</v>
      </c>
    </row>
    <row r="238" ht="20" customHeight="1" spans="1:4">
      <c r="A238" s="265" t="s">
        <v>405</v>
      </c>
      <c r="B238" s="263">
        <f>240+439</f>
        <v>679</v>
      </c>
      <c r="C238" s="264">
        <v>1014</v>
      </c>
      <c r="D238" s="67">
        <f t="shared" si="3"/>
        <v>0.6696</v>
      </c>
    </row>
    <row r="239" ht="20" customHeight="1" spans="1:4">
      <c r="A239" s="266" t="s">
        <v>406</v>
      </c>
      <c r="B239" s="263">
        <v>0</v>
      </c>
      <c r="C239" s="264">
        <v>69</v>
      </c>
      <c r="D239" s="67">
        <f t="shared" si="3"/>
        <v>0</v>
      </c>
    </row>
    <row r="240" ht="20" customHeight="1" spans="1:4">
      <c r="A240" s="266" t="s">
        <v>407</v>
      </c>
      <c r="B240" s="263">
        <f>240+439</f>
        <v>679</v>
      </c>
      <c r="C240" s="264">
        <v>945</v>
      </c>
      <c r="D240" s="67">
        <f t="shared" si="3"/>
        <v>0.7185</v>
      </c>
    </row>
    <row r="241" ht="20" customHeight="1" spans="1:4">
      <c r="A241" s="262" t="s">
        <v>408</v>
      </c>
      <c r="B241" s="263">
        <f>33136+1514</f>
        <v>34650</v>
      </c>
      <c r="C241" s="264">
        <v>33542</v>
      </c>
      <c r="D241" s="67">
        <f t="shared" si="3"/>
        <v>1.033</v>
      </c>
    </row>
    <row r="242" ht="20" customHeight="1" spans="1:4">
      <c r="A242" s="265" t="s">
        <v>409</v>
      </c>
      <c r="B242" s="263">
        <v>6801</v>
      </c>
      <c r="C242" s="264">
        <v>5893</v>
      </c>
      <c r="D242" s="67">
        <f t="shared" si="3"/>
        <v>1.1541</v>
      </c>
    </row>
    <row r="243" ht="20" customHeight="1" spans="1:4">
      <c r="A243" s="266" t="s">
        <v>410</v>
      </c>
      <c r="B243" s="263">
        <v>820</v>
      </c>
      <c r="C243" s="264">
        <v>817</v>
      </c>
      <c r="D243" s="67">
        <f t="shared" si="3"/>
        <v>1.0037</v>
      </c>
    </row>
    <row r="244" ht="20" customHeight="1" spans="1:4">
      <c r="A244" s="266" t="s">
        <v>411</v>
      </c>
      <c r="B244" s="263">
        <v>260</v>
      </c>
      <c r="C244" s="264">
        <v>110</v>
      </c>
      <c r="D244" s="67">
        <f t="shared" si="3"/>
        <v>2.3636</v>
      </c>
    </row>
    <row r="245" ht="20" customHeight="1" spans="1:4">
      <c r="A245" s="266" t="s">
        <v>412</v>
      </c>
      <c r="B245" s="263">
        <v>58</v>
      </c>
      <c r="C245" s="264">
        <v>56</v>
      </c>
      <c r="D245" s="67">
        <f t="shared" si="3"/>
        <v>1.0357</v>
      </c>
    </row>
    <row r="246" ht="20" customHeight="1" spans="1:4">
      <c r="A246" s="266" t="s">
        <v>413</v>
      </c>
      <c r="B246" s="263">
        <v>11</v>
      </c>
      <c r="C246" s="264">
        <v>10</v>
      </c>
      <c r="D246" s="67">
        <f t="shared" si="3"/>
        <v>1.1</v>
      </c>
    </row>
    <row r="247" ht="20" customHeight="1" spans="1:4">
      <c r="A247" s="266" t="s">
        <v>414</v>
      </c>
      <c r="B247" s="263">
        <v>164</v>
      </c>
      <c r="C247" s="264">
        <v>139</v>
      </c>
      <c r="D247" s="67">
        <f t="shared" si="3"/>
        <v>1.1799</v>
      </c>
    </row>
    <row r="248" ht="20" customHeight="1" spans="1:4">
      <c r="A248" s="266" t="s">
        <v>415</v>
      </c>
      <c r="B248" s="263">
        <v>3993</v>
      </c>
      <c r="C248" s="264">
        <v>4208</v>
      </c>
      <c r="D248" s="67">
        <f t="shared" si="3"/>
        <v>0.9489</v>
      </c>
    </row>
    <row r="249" ht="20" customHeight="1" spans="1:4">
      <c r="A249" s="266" t="s">
        <v>416</v>
      </c>
      <c r="B249" s="263">
        <v>430</v>
      </c>
      <c r="C249" s="264">
        <v>301</v>
      </c>
      <c r="D249" s="67">
        <f t="shared" si="3"/>
        <v>1.4286</v>
      </c>
    </row>
    <row r="250" ht="20" customHeight="1" spans="1:4">
      <c r="A250" s="266" t="s">
        <v>417</v>
      </c>
      <c r="B250" s="263">
        <v>1065</v>
      </c>
      <c r="C250" s="264">
        <v>252</v>
      </c>
      <c r="D250" s="67">
        <f t="shared" si="3"/>
        <v>4.2262</v>
      </c>
    </row>
    <row r="251" ht="20" customHeight="1" spans="1:4">
      <c r="A251" s="265" t="s">
        <v>418</v>
      </c>
      <c r="B251" s="263">
        <v>1068</v>
      </c>
      <c r="C251" s="264">
        <v>689</v>
      </c>
      <c r="D251" s="67">
        <f t="shared" si="3"/>
        <v>1.5501</v>
      </c>
    </row>
    <row r="252" ht="20" customHeight="1" spans="1:4">
      <c r="A252" s="266" t="s">
        <v>419</v>
      </c>
      <c r="B252" s="263">
        <v>341</v>
      </c>
      <c r="C252" s="264">
        <v>469</v>
      </c>
      <c r="D252" s="67">
        <f t="shared" si="3"/>
        <v>0.7271</v>
      </c>
    </row>
    <row r="253" ht="20" customHeight="1" spans="1:4">
      <c r="A253" s="266" t="s">
        <v>420</v>
      </c>
      <c r="B253" s="263">
        <v>69</v>
      </c>
      <c r="C253" s="264">
        <v>61</v>
      </c>
      <c r="D253" s="67">
        <f t="shared" ref="D253:D316" si="4">B253/C253</f>
        <v>1.1311</v>
      </c>
    </row>
    <row r="254" ht="20" customHeight="1" spans="1:4">
      <c r="A254" s="266" t="s">
        <v>421</v>
      </c>
      <c r="B254" s="263">
        <v>25</v>
      </c>
      <c r="C254" s="264">
        <v>34</v>
      </c>
      <c r="D254" s="67">
        <f t="shared" si="4"/>
        <v>0.7353</v>
      </c>
    </row>
    <row r="255" ht="20" customHeight="1" spans="1:4">
      <c r="A255" s="266" t="s">
        <v>422</v>
      </c>
      <c r="B255" s="263">
        <v>633</v>
      </c>
      <c r="C255" s="264">
        <v>125</v>
      </c>
      <c r="D255" s="67">
        <f t="shared" si="4"/>
        <v>5.064</v>
      </c>
    </row>
    <row r="256" ht="20" customHeight="1" spans="1:4">
      <c r="A256" s="265" t="s">
        <v>423</v>
      </c>
      <c r="B256" s="263">
        <v>19487</v>
      </c>
      <c r="C256" s="264">
        <v>18243</v>
      </c>
      <c r="D256" s="67">
        <f t="shared" si="4"/>
        <v>1.0682</v>
      </c>
    </row>
    <row r="257" ht="20" customHeight="1" spans="1:4">
      <c r="A257" s="266" t="s">
        <v>424</v>
      </c>
      <c r="B257" s="263">
        <v>65</v>
      </c>
      <c r="C257" s="264">
        <v>80</v>
      </c>
      <c r="D257" s="67">
        <f t="shared" si="4"/>
        <v>0.8125</v>
      </c>
    </row>
    <row r="258" ht="20" customHeight="1" spans="1:4">
      <c r="A258" s="266" t="s">
        <v>425</v>
      </c>
      <c r="B258" s="263">
        <v>10103</v>
      </c>
      <c r="C258" s="264">
        <v>7634</v>
      </c>
      <c r="D258" s="67">
        <f t="shared" si="4"/>
        <v>1.3234</v>
      </c>
    </row>
    <row r="259" ht="20" customHeight="1" spans="1:4">
      <c r="A259" s="266" t="s">
        <v>426</v>
      </c>
      <c r="B259" s="263">
        <v>117</v>
      </c>
      <c r="C259" s="264">
        <v>115</v>
      </c>
      <c r="D259" s="67">
        <f t="shared" si="4"/>
        <v>1.0174</v>
      </c>
    </row>
    <row r="260" ht="20" customHeight="1" spans="1:4">
      <c r="A260" s="266" t="s">
        <v>427</v>
      </c>
      <c r="B260" s="263">
        <v>8000</v>
      </c>
      <c r="C260" s="264">
        <v>9413</v>
      </c>
      <c r="D260" s="67">
        <f t="shared" si="4"/>
        <v>0.8499</v>
      </c>
    </row>
    <row r="261" ht="20" customHeight="1" spans="1:4">
      <c r="A261" s="266" t="s">
        <v>428</v>
      </c>
      <c r="B261" s="263">
        <v>1202</v>
      </c>
      <c r="C261" s="264">
        <v>1001</v>
      </c>
      <c r="D261" s="67">
        <f t="shared" si="4"/>
        <v>1.2008</v>
      </c>
    </row>
    <row r="262" ht="20" customHeight="1" spans="1:4">
      <c r="A262" s="265" t="s">
        <v>429</v>
      </c>
      <c r="B262" s="263">
        <v>50</v>
      </c>
      <c r="C262" s="264">
        <v>952</v>
      </c>
      <c r="D262" s="67">
        <f t="shared" si="4"/>
        <v>0.0525</v>
      </c>
    </row>
    <row r="263" ht="20" customHeight="1" spans="1:4">
      <c r="A263" s="266" t="s">
        <v>430</v>
      </c>
      <c r="B263" s="263">
        <v>50</v>
      </c>
      <c r="C263" s="264">
        <v>952</v>
      </c>
      <c r="D263" s="67">
        <f t="shared" si="4"/>
        <v>0.0525</v>
      </c>
    </row>
    <row r="264" ht="20" customHeight="1" spans="1:4">
      <c r="A264" s="265" t="s">
        <v>431</v>
      </c>
      <c r="B264" s="263">
        <v>396</v>
      </c>
      <c r="C264" s="264">
        <v>451</v>
      </c>
      <c r="D264" s="67">
        <f t="shared" si="4"/>
        <v>0.878</v>
      </c>
    </row>
    <row r="265" ht="20" customHeight="1" spans="1:4">
      <c r="A265" s="266" t="s">
        <v>432</v>
      </c>
      <c r="B265" s="263">
        <v>396</v>
      </c>
      <c r="C265" s="264">
        <v>359</v>
      </c>
      <c r="D265" s="67">
        <f t="shared" si="4"/>
        <v>1.1031</v>
      </c>
    </row>
    <row r="266" ht="20" customHeight="1" spans="1:4">
      <c r="A266" s="266" t="s">
        <v>433</v>
      </c>
      <c r="B266" s="263">
        <v>0</v>
      </c>
      <c r="C266" s="264">
        <v>92</v>
      </c>
      <c r="D266" s="67">
        <f t="shared" si="4"/>
        <v>0</v>
      </c>
    </row>
    <row r="267" ht="20" customHeight="1" spans="1:4">
      <c r="A267" s="265" t="s">
        <v>434</v>
      </c>
      <c r="B267" s="263">
        <v>261</v>
      </c>
      <c r="C267" s="264">
        <v>877</v>
      </c>
      <c r="D267" s="67">
        <f t="shared" si="4"/>
        <v>0.2976</v>
      </c>
    </row>
    <row r="268" ht="20" customHeight="1" spans="1:4">
      <c r="A268" s="266" t="s">
        <v>435</v>
      </c>
      <c r="B268" s="263">
        <v>163</v>
      </c>
      <c r="C268" s="264">
        <v>712</v>
      </c>
      <c r="D268" s="67">
        <f t="shared" si="4"/>
        <v>0.2289</v>
      </c>
    </row>
    <row r="269" ht="20" customHeight="1" spans="1:4">
      <c r="A269" s="266" t="s">
        <v>436</v>
      </c>
      <c r="B269" s="263">
        <v>83</v>
      </c>
      <c r="C269" s="264">
        <v>106</v>
      </c>
      <c r="D269" s="67">
        <f t="shared" si="4"/>
        <v>0.783</v>
      </c>
    </row>
    <row r="270" ht="20" customHeight="1" spans="1:4">
      <c r="A270" s="266" t="s">
        <v>437</v>
      </c>
      <c r="B270" s="263">
        <v>15</v>
      </c>
      <c r="C270" s="264">
        <v>59</v>
      </c>
      <c r="D270" s="67">
        <f t="shared" si="4"/>
        <v>0.2542</v>
      </c>
    </row>
    <row r="271" ht="20" customHeight="1" spans="1:4">
      <c r="A271" s="265" t="s">
        <v>438</v>
      </c>
      <c r="B271" s="263">
        <v>2191</v>
      </c>
      <c r="C271" s="264">
        <v>2412</v>
      </c>
      <c r="D271" s="67">
        <f t="shared" si="4"/>
        <v>0.9084</v>
      </c>
    </row>
    <row r="272" ht="20" customHeight="1" spans="1:4">
      <c r="A272" s="266" t="s">
        <v>439</v>
      </c>
      <c r="B272" s="263">
        <v>84</v>
      </c>
      <c r="C272" s="264">
        <v>25</v>
      </c>
      <c r="D272" s="67">
        <f t="shared" si="4"/>
        <v>3.36</v>
      </c>
    </row>
    <row r="273" ht="20" customHeight="1" spans="1:4">
      <c r="A273" s="266" t="s">
        <v>440</v>
      </c>
      <c r="B273" s="263">
        <v>208</v>
      </c>
      <c r="C273" s="264">
        <v>191</v>
      </c>
      <c r="D273" s="67">
        <f t="shared" si="4"/>
        <v>1.089</v>
      </c>
    </row>
    <row r="274" ht="20" customHeight="1" spans="1:4">
      <c r="A274" s="266" t="s">
        <v>441</v>
      </c>
      <c r="B274" s="263">
        <v>1832</v>
      </c>
      <c r="C274" s="264">
        <v>2137</v>
      </c>
      <c r="D274" s="67">
        <f t="shared" si="4"/>
        <v>0.8573</v>
      </c>
    </row>
    <row r="275" ht="20" customHeight="1" spans="1:4">
      <c r="A275" s="266" t="s">
        <v>442</v>
      </c>
      <c r="B275" s="263">
        <v>67</v>
      </c>
      <c r="C275" s="264">
        <v>59</v>
      </c>
      <c r="D275" s="67">
        <f t="shared" si="4"/>
        <v>1.1356</v>
      </c>
    </row>
    <row r="276" ht="20" customHeight="1" spans="1:4">
      <c r="A276" s="265" t="s">
        <v>443</v>
      </c>
      <c r="B276" s="263">
        <v>379</v>
      </c>
      <c r="C276" s="264">
        <v>500</v>
      </c>
      <c r="D276" s="67">
        <f t="shared" si="4"/>
        <v>0.758</v>
      </c>
    </row>
    <row r="277" ht="20" customHeight="1" spans="1:4">
      <c r="A277" s="266" t="s">
        <v>444</v>
      </c>
      <c r="B277" s="263">
        <v>229</v>
      </c>
      <c r="C277" s="264">
        <v>216</v>
      </c>
      <c r="D277" s="67">
        <f t="shared" si="4"/>
        <v>1.0602</v>
      </c>
    </row>
    <row r="278" ht="20" customHeight="1" spans="1:4">
      <c r="A278" s="266" t="s">
        <v>445</v>
      </c>
      <c r="B278" s="263">
        <v>0</v>
      </c>
      <c r="C278" s="264">
        <v>50</v>
      </c>
      <c r="D278" s="67">
        <f t="shared" si="4"/>
        <v>0</v>
      </c>
    </row>
    <row r="279" ht="20" customHeight="1" spans="1:4">
      <c r="A279" s="266" t="s">
        <v>446</v>
      </c>
      <c r="B279" s="263">
        <v>1</v>
      </c>
      <c r="C279" s="264"/>
      <c r="D279" s="67"/>
    </row>
    <row r="280" ht="20" customHeight="1" spans="1:4">
      <c r="A280" s="266" t="s">
        <v>447</v>
      </c>
      <c r="B280" s="263">
        <v>149</v>
      </c>
      <c r="C280" s="264">
        <v>234</v>
      </c>
      <c r="D280" s="67">
        <f t="shared" si="4"/>
        <v>0.6368</v>
      </c>
    </row>
    <row r="281" ht="20" customHeight="1" spans="1:4">
      <c r="A281" s="265" t="s">
        <v>448</v>
      </c>
      <c r="B281" s="263">
        <v>165</v>
      </c>
      <c r="C281" s="264">
        <v>166</v>
      </c>
      <c r="D281" s="67">
        <f t="shared" si="4"/>
        <v>0.994</v>
      </c>
    </row>
    <row r="282" ht="20" customHeight="1" spans="1:4">
      <c r="A282" s="266" t="s">
        <v>449</v>
      </c>
      <c r="B282" s="263">
        <v>94</v>
      </c>
      <c r="C282" s="264">
        <v>97</v>
      </c>
      <c r="D282" s="67">
        <f t="shared" si="4"/>
        <v>0.9691</v>
      </c>
    </row>
    <row r="283" ht="20" customHeight="1" spans="1:4">
      <c r="A283" s="266" t="s">
        <v>450</v>
      </c>
      <c r="B283" s="263">
        <v>71</v>
      </c>
      <c r="C283" s="264">
        <v>69</v>
      </c>
      <c r="D283" s="67">
        <f t="shared" si="4"/>
        <v>1.029</v>
      </c>
    </row>
    <row r="284" ht="20" customHeight="1" spans="1:4">
      <c r="A284" s="265" t="s">
        <v>451</v>
      </c>
      <c r="B284" s="263">
        <v>221</v>
      </c>
      <c r="C284" s="264">
        <v>213</v>
      </c>
      <c r="D284" s="67">
        <f t="shared" si="4"/>
        <v>1.0376</v>
      </c>
    </row>
    <row r="285" ht="20" customHeight="1" spans="1:4">
      <c r="A285" s="266" t="s">
        <v>452</v>
      </c>
      <c r="B285" s="263">
        <v>221</v>
      </c>
      <c r="C285" s="264">
        <v>213</v>
      </c>
      <c r="D285" s="67">
        <f t="shared" si="4"/>
        <v>1.0376</v>
      </c>
    </row>
    <row r="286" ht="20" customHeight="1" spans="1:4">
      <c r="A286" s="265" t="s">
        <v>453</v>
      </c>
      <c r="B286" s="263">
        <v>40</v>
      </c>
      <c r="C286" s="264">
        <v>97</v>
      </c>
      <c r="D286" s="67">
        <f t="shared" si="4"/>
        <v>0.4124</v>
      </c>
    </row>
    <row r="287" ht="20" customHeight="1" spans="1:4">
      <c r="A287" s="266" t="s">
        <v>454</v>
      </c>
      <c r="B287" s="263">
        <v>40</v>
      </c>
      <c r="C287" s="264">
        <v>97</v>
      </c>
      <c r="D287" s="67">
        <f t="shared" si="4"/>
        <v>0.4124</v>
      </c>
    </row>
    <row r="288" ht="20" customHeight="1" spans="1:4">
      <c r="A288" s="265" t="s">
        <v>455</v>
      </c>
      <c r="B288" s="263">
        <v>471</v>
      </c>
      <c r="C288" s="264">
        <v>100</v>
      </c>
      <c r="D288" s="67">
        <f t="shared" si="4"/>
        <v>4.71</v>
      </c>
    </row>
    <row r="289" ht="20" customHeight="1" spans="1:4">
      <c r="A289" s="266" t="s">
        <v>456</v>
      </c>
      <c r="B289" s="263">
        <v>471</v>
      </c>
      <c r="C289" s="264">
        <v>100</v>
      </c>
      <c r="D289" s="67">
        <f t="shared" si="4"/>
        <v>4.71</v>
      </c>
    </row>
    <row r="290" ht="20" customHeight="1" spans="1:4">
      <c r="A290" s="265" t="s">
        <v>457</v>
      </c>
      <c r="B290" s="263">
        <v>375</v>
      </c>
      <c r="C290" s="264">
        <v>544</v>
      </c>
      <c r="D290" s="67">
        <f t="shared" si="4"/>
        <v>0.6893</v>
      </c>
    </row>
    <row r="291" ht="20" customHeight="1" spans="1:4">
      <c r="A291" s="266" t="s">
        <v>458</v>
      </c>
      <c r="B291" s="263">
        <v>375</v>
      </c>
      <c r="C291" s="264">
        <v>375</v>
      </c>
      <c r="D291" s="67">
        <f t="shared" si="4"/>
        <v>1</v>
      </c>
    </row>
    <row r="292" ht="20" customHeight="1" spans="1:4">
      <c r="A292" s="266" t="s">
        <v>459</v>
      </c>
      <c r="B292" s="263">
        <v>0</v>
      </c>
      <c r="C292" s="264">
        <v>169</v>
      </c>
      <c r="D292" s="67">
        <f t="shared" si="4"/>
        <v>0</v>
      </c>
    </row>
    <row r="293" ht="20" customHeight="1" spans="1:4">
      <c r="A293" s="265" t="s">
        <v>460</v>
      </c>
      <c r="B293" s="263">
        <f>1231+1514</f>
        <v>2745</v>
      </c>
      <c r="C293" s="264">
        <v>2405</v>
      </c>
      <c r="D293" s="67">
        <f t="shared" si="4"/>
        <v>1.1414</v>
      </c>
    </row>
    <row r="294" ht="20" customHeight="1" spans="1:4">
      <c r="A294" s="266" t="s">
        <v>461</v>
      </c>
      <c r="B294" s="263">
        <v>2745</v>
      </c>
      <c r="C294" s="264">
        <v>2405</v>
      </c>
      <c r="D294" s="67">
        <f t="shared" si="4"/>
        <v>1.1414</v>
      </c>
    </row>
    <row r="295" ht="20" customHeight="1" spans="1:4">
      <c r="A295" s="262" t="s">
        <v>462</v>
      </c>
      <c r="B295" s="263">
        <f>26488+1408</f>
        <v>27896</v>
      </c>
      <c r="C295" s="264">
        <v>123846</v>
      </c>
      <c r="D295" s="67">
        <f t="shared" si="4"/>
        <v>0.2252</v>
      </c>
    </row>
    <row r="296" ht="20" customHeight="1" spans="1:4">
      <c r="A296" s="265" t="s">
        <v>463</v>
      </c>
      <c r="B296" s="263">
        <v>1456</v>
      </c>
      <c r="C296" s="264">
        <v>989</v>
      </c>
      <c r="D296" s="67">
        <f t="shared" si="4"/>
        <v>1.4722</v>
      </c>
    </row>
    <row r="297" ht="20" customHeight="1" spans="1:4">
      <c r="A297" s="266" t="s">
        <v>464</v>
      </c>
      <c r="B297" s="263">
        <v>616</v>
      </c>
      <c r="C297" s="264">
        <v>441</v>
      </c>
      <c r="D297" s="67">
        <f t="shared" si="4"/>
        <v>1.3968</v>
      </c>
    </row>
    <row r="298" ht="20" customHeight="1" spans="1:4">
      <c r="A298" s="266" t="s">
        <v>465</v>
      </c>
      <c r="B298" s="263">
        <v>0</v>
      </c>
      <c r="C298" s="264">
        <v>30</v>
      </c>
      <c r="D298" s="67">
        <f t="shared" si="4"/>
        <v>0</v>
      </c>
    </row>
    <row r="299" ht="20" customHeight="1" spans="1:4">
      <c r="A299" s="266" t="s">
        <v>466</v>
      </c>
      <c r="B299" s="263">
        <v>840</v>
      </c>
      <c r="C299" s="264">
        <v>518</v>
      </c>
      <c r="D299" s="67">
        <f t="shared" si="4"/>
        <v>1.6216</v>
      </c>
    </row>
    <row r="300" ht="20" customHeight="1" spans="1:4">
      <c r="A300" s="265" t="s">
        <v>467</v>
      </c>
      <c r="B300" s="263">
        <v>2484</v>
      </c>
      <c r="C300" s="264">
        <v>2291</v>
      </c>
      <c r="D300" s="67">
        <f t="shared" si="4"/>
        <v>1.0842</v>
      </c>
    </row>
    <row r="301" ht="20" customHeight="1" spans="1:4">
      <c r="A301" s="266" t="s">
        <v>468</v>
      </c>
      <c r="B301" s="263">
        <v>1421</v>
      </c>
      <c r="C301" s="264">
        <v>1358</v>
      </c>
      <c r="D301" s="67">
        <f t="shared" si="4"/>
        <v>1.0464</v>
      </c>
    </row>
    <row r="302" ht="20" customHeight="1" spans="1:4">
      <c r="A302" s="266" t="s">
        <v>469</v>
      </c>
      <c r="B302" s="263">
        <v>100</v>
      </c>
      <c r="C302" s="264">
        <v>104</v>
      </c>
      <c r="D302" s="67">
        <f t="shared" si="4"/>
        <v>0.9615</v>
      </c>
    </row>
    <row r="303" ht="20" customHeight="1" spans="1:4">
      <c r="A303" s="266" t="s">
        <v>470</v>
      </c>
      <c r="B303" s="263">
        <v>888</v>
      </c>
      <c r="C303" s="264">
        <v>814</v>
      </c>
      <c r="D303" s="67">
        <f t="shared" si="4"/>
        <v>1.0909</v>
      </c>
    </row>
    <row r="304" ht="20" customHeight="1" spans="1:4">
      <c r="A304" s="266" t="s">
        <v>471</v>
      </c>
      <c r="B304" s="263">
        <v>0</v>
      </c>
      <c r="C304" s="264">
        <v>15</v>
      </c>
      <c r="D304" s="67">
        <f t="shared" si="4"/>
        <v>0</v>
      </c>
    </row>
    <row r="305" ht="20" customHeight="1" spans="1:4">
      <c r="A305" s="266" t="s">
        <v>472</v>
      </c>
      <c r="B305" s="263">
        <v>75</v>
      </c>
      <c r="C305" s="264"/>
      <c r="D305" s="67"/>
    </row>
    <row r="306" ht="20" customHeight="1" spans="1:4">
      <c r="A306" s="265" t="s">
        <v>473</v>
      </c>
      <c r="B306" s="263">
        <v>1100</v>
      </c>
      <c r="C306" s="264">
        <v>1100</v>
      </c>
      <c r="D306" s="67">
        <f t="shared" si="4"/>
        <v>1</v>
      </c>
    </row>
    <row r="307" ht="20" customHeight="1" spans="1:4">
      <c r="A307" s="266" t="s">
        <v>474</v>
      </c>
      <c r="B307" s="263">
        <v>1100</v>
      </c>
      <c r="C307" s="264">
        <v>1100</v>
      </c>
      <c r="D307" s="67">
        <f t="shared" si="4"/>
        <v>1</v>
      </c>
    </row>
    <row r="308" ht="20" customHeight="1" spans="1:4">
      <c r="A308" s="265" t="s">
        <v>475</v>
      </c>
      <c r="B308" s="263">
        <v>4192</v>
      </c>
      <c r="C308" s="264">
        <v>3904</v>
      </c>
      <c r="D308" s="67">
        <f t="shared" si="4"/>
        <v>1.0738</v>
      </c>
    </row>
    <row r="309" ht="20" customHeight="1" spans="1:4">
      <c r="A309" s="266" t="s">
        <v>476</v>
      </c>
      <c r="B309" s="263">
        <v>1531</v>
      </c>
      <c r="C309" s="264">
        <v>1513</v>
      </c>
      <c r="D309" s="67">
        <f t="shared" si="4"/>
        <v>1.0119</v>
      </c>
    </row>
    <row r="310" ht="20" customHeight="1" spans="1:4">
      <c r="A310" s="266" t="s">
        <v>477</v>
      </c>
      <c r="B310" s="263">
        <v>453</v>
      </c>
      <c r="C310" s="264">
        <v>426</v>
      </c>
      <c r="D310" s="67">
        <f t="shared" si="4"/>
        <v>1.0634</v>
      </c>
    </row>
    <row r="311" ht="20" customHeight="1" spans="1:4">
      <c r="A311" s="266" t="s">
        <v>478</v>
      </c>
      <c r="B311" s="263">
        <v>550</v>
      </c>
      <c r="C311" s="264">
        <v>520</v>
      </c>
      <c r="D311" s="67">
        <f t="shared" si="4"/>
        <v>1.0577</v>
      </c>
    </row>
    <row r="312" ht="20" customHeight="1" spans="1:4">
      <c r="A312" s="266" t="s">
        <v>479</v>
      </c>
      <c r="B312" s="263">
        <v>1355</v>
      </c>
      <c r="C312" s="264">
        <v>1445</v>
      </c>
      <c r="D312" s="67">
        <f t="shared" si="4"/>
        <v>0.9377</v>
      </c>
    </row>
    <row r="313" ht="20" customHeight="1" spans="1:4">
      <c r="A313" s="266" t="s">
        <v>480</v>
      </c>
      <c r="B313" s="263">
        <v>212</v>
      </c>
      <c r="C313" s="264"/>
      <c r="D313" s="67"/>
    </row>
    <row r="314" ht="20" customHeight="1" spans="1:4">
      <c r="A314" s="266" t="s">
        <v>481</v>
      </c>
      <c r="B314" s="263">
        <v>91</v>
      </c>
      <c r="C314" s="264"/>
      <c r="D314" s="67"/>
    </row>
    <row r="315" ht="20" customHeight="1" spans="1:4">
      <c r="A315" s="265" t="s">
        <v>482</v>
      </c>
      <c r="B315" s="263">
        <v>15</v>
      </c>
      <c r="C315" s="264">
        <v>0</v>
      </c>
      <c r="D315" s="67"/>
    </row>
    <row r="316" ht="20" customHeight="1" spans="1:4">
      <c r="A316" s="266" t="s">
        <v>483</v>
      </c>
      <c r="B316" s="263">
        <v>15</v>
      </c>
      <c r="C316" s="264"/>
      <c r="D316" s="67"/>
    </row>
    <row r="317" ht="20" customHeight="1" spans="1:4">
      <c r="A317" s="265" t="s">
        <v>484</v>
      </c>
      <c r="B317" s="263">
        <v>563</v>
      </c>
      <c r="C317" s="264">
        <v>690</v>
      </c>
      <c r="D317" s="67">
        <f t="shared" ref="D317:D380" si="5">B317/C317</f>
        <v>0.8159</v>
      </c>
    </row>
    <row r="318" ht="20" customHeight="1" spans="1:4">
      <c r="A318" s="266" t="s">
        <v>485</v>
      </c>
      <c r="B318" s="263">
        <v>563</v>
      </c>
      <c r="C318" s="264">
        <v>690</v>
      </c>
      <c r="D318" s="67">
        <f t="shared" si="5"/>
        <v>0.8159</v>
      </c>
    </row>
    <row r="319" ht="20" customHeight="1" spans="1:4">
      <c r="A319" s="265" t="s">
        <v>486</v>
      </c>
      <c r="B319" s="263">
        <v>6766</v>
      </c>
      <c r="C319" s="264">
        <v>6634</v>
      </c>
      <c r="D319" s="67">
        <f t="shared" si="5"/>
        <v>1.0199</v>
      </c>
    </row>
    <row r="320" ht="20" customHeight="1" spans="1:4">
      <c r="A320" s="266" t="s">
        <v>487</v>
      </c>
      <c r="B320" s="263">
        <v>2400</v>
      </c>
      <c r="C320" s="264">
        <v>2774</v>
      </c>
      <c r="D320" s="67">
        <f t="shared" si="5"/>
        <v>0.8652</v>
      </c>
    </row>
    <row r="321" ht="20" customHeight="1" spans="1:4">
      <c r="A321" s="266" t="s">
        <v>488</v>
      </c>
      <c r="B321" s="263">
        <v>1789</v>
      </c>
      <c r="C321" s="264">
        <v>1838</v>
      </c>
      <c r="D321" s="67">
        <f t="shared" si="5"/>
        <v>0.9733</v>
      </c>
    </row>
    <row r="322" ht="20" customHeight="1" spans="1:4">
      <c r="A322" s="266" t="s">
        <v>489</v>
      </c>
      <c r="B322" s="263">
        <v>2496</v>
      </c>
      <c r="C322" s="264">
        <v>1980</v>
      </c>
      <c r="D322" s="67">
        <f t="shared" si="5"/>
        <v>1.2606</v>
      </c>
    </row>
    <row r="323" ht="20" customHeight="1" spans="1:4">
      <c r="A323" s="266" t="s">
        <v>490</v>
      </c>
      <c r="B323" s="263">
        <v>81</v>
      </c>
      <c r="C323" s="264">
        <v>42</v>
      </c>
      <c r="D323" s="67">
        <f t="shared" si="5"/>
        <v>1.9286</v>
      </c>
    </row>
    <row r="324" ht="20" customHeight="1" spans="1:4">
      <c r="A324" s="265" t="s">
        <v>491</v>
      </c>
      <c r="B324" s="263">
        <v>9217</v>
      </c>
      <c r="C324" s="264">
        <v>100496</v>
      </c>
      <c r="D324" s="67">
        <f t="shared" si="5"/>
        <v>0.0917</v>
      </c>
    </row>
    <row r="325" ht="20" customHeight="1" spans="1:4">
      <c r="A325" s="266" t="s">
        <v>492</v>
      </c>
      <c r="B325" s="263">
        <v>9217</v>
      </c>
      <c r="C325" s="264">
        <v>100471</v>
      </c>
      <c r="D325" s="67">
        <f t="shared" si="5"/>
        <v>0.0917</v>
      </c>
    </row>
    <row r="326" ht="20" customHeight="1" spans="1:4">
      <c r="A326" s="266" t="s">
        <v>493</v>
      </c>
      <c r="B326" s="263">
        <v>0</v>
      </c>
      <c r="C326" s="264">
        <v>25</v>
      </c>
      <c r="D326" s="67">
        <f t="shared" si="5"/>
        <v>0</v>
      </c>
    </row>
    <row r="327" ht="20" customHeight="1" spans="1:4">
      <c r="A327" s="265" t="s">
        <v>494</v>
      </c>
      <c r="B327" s="263">
        <v>613</v>
      </c>
      <c r="C327" s="264">
        <v>6552</v>
      </c>
      <c r="D327" s="67">
        <f t="shared" si="5"/>
        <v>0.0936</v>
      </c>
    </row>
    <row r="328" ht="20" customHeight="1" spans="1:4">
      <c r="A328" s="266" t="s">
        <v>495</v>
      </c>
      <c r="B328" s="263">
        <v>550</v>
      </c>
      <c r="C328" s="264">
        <v>6552</v>
      </c>
      <c r="D328" s="67">
        <f t="shared" si="5"/>
        <v>0.0839</v>
      </c>
    </row>
    <row r="329" ht="20" customHeight="1" spans="1:4">
      <c r="A329" s="266" t="s">
        <v>496</v>
      </c>
      <c r="B329" s="263">
        <v>63</v>
      </c>
      <c r="C329" s="264"/>
      <c r="D329" s="67"/>
    </row>
    <row r="330" ht="20" customHeight="1" spans="1:4">
      <c r="A330" s="265" t="s">
        <v>497</v>
      </c>
      <c r="B330" s="263">
        <v>82</v>
      </c>
      <c r="C330" s="264">
        <v>90</v>
      </c>
      <c r="D330" s="67">
        <f t="shared" si="5"/>
        <v>0.9111</v>
      </c>
    </row>
    <row r="331" ht="20" customHeight="1" spans="1:4">
      <c r="A331" s="266" t="s">
        <v>498</v>
      </c>
      <c r="B331" s="263">
        <v>82</v>
      </c>
      <c r="C331" s="264">
        <v>90</v>
      </c>
      <c r="D331" s="67">
        <f t="shared" si="5"/>
        <v>0.9111</v>
      </c>
    </row>
    <row r="332" ht="20" customHeight="1" spans="1:4">
      <c r="A332" s="265" t="s">
        <v>499</v>
      </c>
      <c r="B332" s="263">
        <v>1408</v>
      </c>
      <c r="C332" s="264">
        <v>1100</v>
      </c>
      <c r="D332" s="67">
        <f t="shared" si="5"/>
        <v>1.28</v>
      </c>
    </row>
    <row r="333" ht="20" customHeight="1" spans="1:4">
      <c r="A333" s="266" t="s">
        <v>500</v>
      </c>
      <c r="B333" s="263">
        <v>1408</v>
      </c>
      <c r="C333" s="264">
        <v>1100</v>
      </c>
      <c r="D333" s="67">
        <f t="shared" si="5"/>
        <v>1.28</v>
      </c>
    </row>
    <row r="334" ht="20" customHeight="1" spans="1:4">
      <c r="A334" s="262" t="s">
        <v>501</v>
      </c>
      <c r="B334" s="263">
        <f>5780+319</f>
        <v>6099</v>
      </c>
      <c r="C334" s="264">
        <v>2333</v>
      </c>
      <c r="D334" s="67">
        <f t="shared" si="5"/>
        <v>2.6142</v>
      </c>
    </row>
    <row r="335" ht="20" customHeight="1" spans="1:4">
      <c r="A335" s="265" t="s">
        <v>502</v>
      </c>
      <c r="B335" s="263">
        <v>2267</v>
      </c>
      <c r="C335" s="264">
        <v>1728</v>
      </c>
      <c r="D335" s="67">
        <f t="shared" si="5"/>
        <v>1.3119</v>
      </c>
    </row>
    <row r="336" ht="20" customHeight="1" spans="1:4">
      <c r="A336" s="266" t="s">
        <v>503</v>
      </c>
      <c r="B336" s="263">
        <v>271</v>
      </c>
      <c r="C336" s="264">
        <v>277</v>
      </c>
      <c r="D336" s="67">
        <f t="shared" si="5"/>
        <v>0.9783</v>
      </c>
    </row>
    <row r="337" ht="20" customHeight="1" spans="1:4">
      <c r="A337" s="266" t="s">
        <v>504</v>
      </c>
      <c r="B337" s="263">
        <v>1996</v>
      </c>
      <c r="C337" s="264">
        <v>1451</v>
      </c>
      <c r="D337" s="67">
        <f t="shared" si="5"/>
        <v>1.3756</v>
      </c>
    </row>
    <row r="338" ht="20" customHeight="1" spans="1:4">
      <c r="A338" s="265" t="s">
        <v>505</v>
      </c>
      <c r="B338" s="263">
        <v>261</v>
      </c>
      <c r="C338" s="264">
        <v>12</v>
      </c>
      <c r="D338" s="67">
        <f t="shared" si="5"/>
        <v>21.75</v>
      </c>
    </row>
    <row r="339" ht="20" customHeight="1" spans="1:4">
      <c r="A339" s="266" t="s">
        <v>506</v>
      </c>
      <c r="B339" s="263">
        <v>261</v>
      </c>
      <c r="C339" s="264">
        <v>12</v>
      </c>
      <c r="D339" s="67">
        <f t="shared" si="5"/>
        <v>21.75</v>
      </c>
    </row>
    <row r="340" ht="20" customHeight="1" spans="1:4">
      <c r="A340" s="265" t="s">
        <v>507</v>
      </c>
      <c r="B340" s="263">
        <v>2930</v>
      </c>
      <c r="C340" s="264">
        <v>0</v>
      </c>
      <c r="D340" s="67"/>
    </row>
    <row r="341" ht="20" customHeight="1" spans="1:4">
      <c r="A341" s="266" t="s">
        <v>508</v>
      </c>
      <c r="B341" s="263">
        <v>2930</v>
      </c>
      <c r="C341" s="264"/>
      <c r="D341" s="67"/>
    </row>
    <row r="342" ht="20" customHeight="1" spans="1:4">
      <c r="A342" s="265" t="s">
        <v>509</v>
      </c>
      <c r="B342" s="263">
        <v>0</v>
      </c>
      <c r="C342" s="264">
        <v>193</v>
      </c>
      <c r="D342" s="67">
        <f t="shared" si="5"/>
        <v>0</v>
      </c>
    </row>
    <row r="343" ht="20" customHeight="1" spans="1:4">
      <c r="A343" s="266" t="s">
        <v>510</v>
      </c>
      <c r="B343" s="263">
        <v>0</v>
      </c>
      <c r="C343" s="264">
        <v>193</v>
      </c>
      <c r="D343" s="67">
        <f t="shared" si="5"/>
        <v>0</v>
      </c>
    </row>
    <row r="344" ht="20" customHeight="1" spans="1:4">
      <c r="A344" s="265" t="s">
        <v>511</v>
      </c>
      <c r="B344" s="263">
        <v>322</v>
      </c>
      <c r="C344" s="264">
        <v>0</v>
      </c>
      <c r="D344" s="67"/>
    </row>
    <row r="345" ht="20" customHeight="1" spans="1:4">
      <c r="A345" s="266" t="s">
        <v>512</v>
      </c>
      <c r="B345" s="263">
        <v>322</v>
      </c>
      <c r="C345" s="264"/>
      <c r="D345" s="67"/>
    </row>
    <row r="346" ht="20" customHeight="1" spans="1:4">
      <c r="A346" s="265" t="s">
        <v>513</v>
      </c>
      <c r="B346" s="263">
        <v>319</v>
      </c>
      <c r="C346" s="264">
        <v>400</v>
      </c>
      <c r="D346" s="67">
        <f t="shared" si="5"/>
        <v>0.7975</v>
      </c>
    </row>
    <row r="347" ht="20" customHeight="1" spans="1:4">
      <c r="A347" s="266" t="s">
        <v>514</v>
      </c>
      <c r="B347" s="263">
        <v>319</v>
      </c>
      <c r="C347" s="264">
        <v>400</v>
      </c>
      <c r="D347" s="67">
        <f t="shared" si="5"/>
        <v>0.7975</v>
      </c>
    </row>
    <row r="348" ht="20" customHeight="1" spans="1:4">
      <c r="A348" s="262" t="s">
        <v>515</v>
      </c>
      <c r="B348" s="263">
        <f>19148+1372</f>
        <v>20520</v>
      </c>
      <c r="C348" s="264">
        <v>11150</v>
      </c>
      <c r="D348" s="67">
        <f t="shared" si="5"/>
        <v>1.8404</v>
      </c>
    </row>
    <row r="349" ht="20" customHeight="1" spans="1:4">
      <c r="A349" s="265" t="s">
        <v>516</v>
      </c>
      <c r="B349" s="263">
        <v>7618</v>
      </c>
      <c r="C349" s="264">
        <v>7143</v>
      </c>
      <c r="D349" s="67">
        <f t="shared" si="5"/>
        <v>1.0665</v>
      </c>
    </row>
    <row r="350" ht="20" customHeight="1" spans="1:4">
      <c r="A350" s="266" t="s">
        <v>517</v>
      </c>
      <c r="B350" s="263">
        <v>2668</v>
      </c>
      <c r="C350" s="264">
        <v>2650</v>
      </c>
      <c r="D350" s="67">
        <f t="shared" si="5"/>
        <v>1.0068</v>
      </c>
    </row>
    <row r="351" ht="20" customHeight="1" spans="1:4">
      <c r="A351" s="266" t="s">
        <v>518</v>
      </c>
      <c r="B351" s="263">
        <v>285</v>
      </c>
      <c r="C351" s="264">
        <v>668</v>
      </c>
      <c r="D351" s="67">
        <f t="shared" si="5"/>
        <v>0.4266</v>
      </c>
    </row>
    <row r="352" ht="20" customHeight="1" spans="1:4">
      <c r="A352" s="266" t="s">
        <v>519</v>
      </c>
      <c r="B352" s="263">
        <v>152</v>
      </c>
      <c r="C352" s="264">
        <v>29</v>
      </c>
      <c r="D352" s="67">
        <f t="shared" si="5"/>
        <v>5.2414</v>
      </c>
    </row>
    <row r="353" ht="20" customHeight="1" spans="1:4">
      <c r="A353" s="266" t="s">
        <v>520</v>
      </c>
      <c r="B353" s="263">
        <v>315</v>
      </c>
      <c r="C353" s="264">
        <v>363</v>
      </c>
      <c r="D353" s="67">
        <f t="shared" si="5"/>
        <v>0.8678</v>
      </c>
    </row>
    <row r="354" ht="20" customHeight="1" spans="1:4">
      <c r="A354" s="266" t="s">
        <v>521</v>
      </c>
      <c r="B354" s="263">
        <v>4198</v>
      </c>
      <c r="C354" s="264">
        <v>3433</v>
      </c>
      <c r="D354" s="67">
        <f t="shared" si="5"/>
        <v>1.2228</v>
      </c>
    </row>
    <row r="355" ht="20" customHeight="1" spans="1:4">
      <c r="A355" s="265" t="s">
        <v>522</v>
      </c>
      <c r="B355" s="263">
        <v>3745</v>
      </c>
      <c r="C355" s="264">
        <v>70</v>
      </c>
      <c r="D355" s="67">
        <f t="shared" si="5"/>
        <v>53.5</v>
      </c>
    </row>
    <row r="356" ht="20" customHeight="1" spans="1:4">
      <c r="A356" s="266" t="s">
        <v>523</v>
      </c>
      <c r="B356" s="263">
        <v>3745</v>
      </c>
      <c r="C356" s="264">
        <v>70</v>
      </c>
      <c r="D356" s="67">
        <f t="shared" si="5"/>
        <v>53.5</v>
      </c>
    </row>
    <row r="357" ht="20" customHeight="1" spans="1:4">
      <c r="A357" s="265" t="s">
        <v>524</v>
      </c>
      <c r="B357" s="263">
        <v>785</v>
      </c>
      <c r="C357" s="264">
        <v>2937</v>
      </c>
      <c r="D357" s="67">
        <f t="shared" si="5"/>
        <v>0.2673</v>
      </c>
    </row>
    <row r="358" ht="20" customHeight="1" spans="1:4">
      <c r="A358" s="266" t="s">
        <v>525</v>
      </c>
      <c r="B358" s="263">
        <v>785</v>
      </c>
      <c r="C358" s="264">
        <v>2937</v>
      </c>
      <c r="D358" s="67">
        <f t="shared" si="5"/>
        <v>0.2673</v>
      </c>
    </row>
    <row r="359" ht="20" customHeight="1" spans="1:4">
      <c r="A359" s="265" t="s">
        <v>526</v>
      </c>
      <c r="B359" s="263">
        <f>7000+1372</f>
        <v>8372</v>
      </c>
      <c r="C359" s="264">
        <v>1000</v>
      </c>
      <c r="D359" s="67">
        <f t="shared" si="5"/>
        <v>8.372</v>
      </c>
    </row>
    <row r="360" ht="20" customHeight="1" spans="1:4">
      <c r="A360" s="266" t="s">
        <v>527</v>
      </c>
      <c r="B360" s="263">
        <v>8372</v>
      </c>
      <c r="C360" s="264">
        <v>1000</v>
      </c>
      <c r="D360" s="67">
        <f t="shared" si="5"/>
        <v>8.372</v>
      </c>
    </row>
    <row r="361" ht="20" customHeight="1" spans="1:4">
      <c r="A361" s="262" t="s">
        <v>528</v>
      </c>
      <c r="B361" s="263">
        <f>8644+1172</f>
        <v>9816</v>
      </c>
      <c r="C361" s="264">
        <v>21468</v>
      </c>
      <c r="D361" s="67">
        <f t="shared" si="5"/>
        <v>0.4572</v>
      </c>
    </row>
    <row r="362" ht="20" customHeight="1" spans="1:4">
      <c r="A362" s="265" t="s">
        <v>529</v>
      </c>
      <c r="B362" s="263">
        <v>1903</v>
      </c>
      <c r="C362" s="264">
        <v>2527</v>
      </c>
      <c r="D362" s="67">
        <f t="shared" si="5"/>
        <v>0.7531</v>
      </c>
    </row>
    <row r="363" ht="20" customHeight="1" spans="1:4">
      <c r="A363" s="266" t="s">
        <v>530</v>
      </c>
      <c r="B363" s="263">
        <v>894</v>
      </c>
      <c r="C363" s="264">
        <v>965</v>
      </c>
      <c r="D363" s="67">
        <f t="shared" si="5"/>
        <v>0.9264</v>
      </c>
    </row>
    <row r="364" ht="20" customHeight="1" spans="1:4">
      <c r="A364" s="266" t="s">
        <v>531</v>
      </c>
      <c r="B364" s="263">
        <v>668</v>
      </c>
      <c r="C364" s="264">
        <v>658</v>
      </c>
      <c r="D364" s="67">
        <f t="shared" si="5"/>
        <v>1.0152</v>
      </c>
    </row>
    <row r="365" ht="20" customHeight="1" spans="1:4">
      <c r="A365" s="266" t="s">
        <v>532</v>
      </c>
      <c r="B365" s="263">
        <v>42</v>
      </c>
      <c r="C365" s="264">
        <v>40</v>
      </c>
      <c r="D365" s="67">
        <f t="shared" si="5"/>
        <v>1.05</v>
      </c>
    </row>
    <row r="366" ht="20" customHeight="1" spans="1:4">
      <c r="A366" s="266" t="s">
        <v>533</v>
      </c>
      <c r="B366" s="263">
        <v>0</v>
      </c>
      <c r="C366" s="264">
        <v>5</v>
      </c>
      <c r="D366" s="67">
        <f t="shared" si="5"/>
        <v>0</v>
      </c>
    </row>
    <row r="367" ht="20" customHeight="1" spans="1:4">
      <c r="A367" s="266" t="s">
        <v>534</v>
      </c>
      <c r="B367" s="263">
        <v>32</v>
      </c>
      <c r="C367" s="264">
        <v>75</v>
      </c>
      <c r="D367" s="67">
        <f t="shared" si="5"/>
        <v>0.4267</v>
      </c>
    </row>
    <row r="368" ht="20" customHeight="1" spans="1:4">
      <c r="A368" s="266" t="s">
        <v>535</v>
      </c>
      <c r="B368" s="263">
        <v>9</v>
      </c>
      <c r="C368" s="264">
        <v>12</v>
      </c>
      <c r="D368" s="67">
        <f t="shared" si="5"/>
        <v>0.75</v>
      </c>
    </row>
    <row r="369" ht="20" customHeight="1" spans="1:4">
      <c r="A369" s="266" t="s">
        <v>536</v>
      </c>
      <c r="B369" s="263">
        <v>0</v>
      </c>
      <c r="C369" s="264">
        <v>354</v>
      </c>
      <c r="D369" s="67">
        <f t="shared" si="5"/>
        <v>0</v>
      </c>
    </row>
    <row r="370" ht="20" customHeight="1" spans="1:4">
      <c r="A370" s="266" t="s">
        <v>537</v>
      </c>
      <c r="B370" s="263">
        <v>110</v>
      </c>
      <c r="C370" s="264"/>
      <c r="D370" s="67"/>
    </row>
    <row r="371" ht="20" customHeight="1" spans="1:4">
      <c r="A371" s="266" t="s">
        <v>538</v>
      </c>
      <c r="B371" s="263">
        <v>148</v>
      </c>
      <c r="C371" s="264">
        <v>418</v>
      </c>
      <c r="D371" s="67">
        <f t="shared" si="5"/>
        <v>0.3541</v>
      </c>
    </row>
    <row r="372" ht="20" customHeight="1" spans="1:4">
      <c r="A372" s="265" t="s">
        <v>539</v>
      </c>
      <c r="B372" s="263">
        <v>1123</v>
      </c>
      <c r="C372" s="264">
        <v>1388</v>
      </c>
      <c r="D372" s="67">
        <f t="shared" si="5"/>
        <v>0.8091</v>
      </c>
    </row>
    <row r="373" ht="20" customHeight="1" spans="1:4">
      <c r="A373" s="266" t="s">
        <v>540</v>
      </c>
      <c r="B373" s="263">
        <v>572</v>
      </c>
      <c r="C373" s="264">
        <v>565</v>
      </c>
      <c r="D373" s="67">
        <f t="shared" si="5"/>
        <v>1.0124</v>
      </c>
    </row>
    <row r="374" ht="20" customHeight="1" spans="1:4">
      <c r="A374" s="266" t="s">
        <v>541</v>
      </c>
      <c r="B374" s="263">
        <v>23</v>
      </c>
      <c r="C374" s="264"/>
      <c r="D374" s="67"/>
    </row>
    <row r="375" ht="20" customHeight="1" spans="1:4">
      <c r="A375" s="266" t="s">
        <v>542</v>
      </c>
      <c r="B375" s="263">
        <v>267</v>
      </c>
      <c r="C375" s="264">
        <v>297</v>
      </c>
      <c r="D375" s="67">
        <f t="shared" si="5"/>
        <v>0.899</v>
      </c>
    </row>
    <row r="376" ht="20" customHeight="1" spans="1:4">
      <c r="A376" s="266" t="s">
        <v>543</v>
      </c>
      <c r="B376" s="263">
        <v>0</v>
      </c>
      <c r="C376" s="264">
        <v>239</v>
      </c>
      <c r="D376" s="67">
        <f t="shared" si="5"/>
        <v>0</v>
      </c>
    </row>
    <row r="377" ht="20" customHeight="1" spans="1:4">
      <c r="A377" s="266" t="s">
        <v>544</v>
      </c>
      <c r="B377" s="263">
        <v>20</v>
      </c>
      <c r="C377" s="264">
        <v>38</v>
      </c>
      <c r="D377" s="67">
        <f t="shared" si="5"/>
        <v>0.5263</v>
      </c>
    </row>
    <row r="378" ht="20" customHeight="1" spans="1:4">
      <c r="A378" s="266" t="s">
        <v>545</v>
      </c>
      <c r="B378" s="263">
        <v>0</v>
      </c>
      <c r="C378" s="264">
        <v>15</v>
      </c>
      <c r="D378" s="67">
        <f t="shared" si="5"/>
        <v>0</v>
      </c>
    </row>
    <row r="379" ht="20" customHeight="1" spans="1:4">
      <c r="A379" s="266" t="s">
        <v>546</v>
      </c>
      <c r="B379" s="263">
        <v>130</v>
      </c>
      <c r="C379" s="264">
        <v>115</v>
      </c>
      <c r="D379" s="67">
        <f t="shared" si="5"/>
        <v>1.1304</v>
      </c>
    </row>
    <row r="380" ht="20" customHeight="1" spans="1:4">
      <c r="A380" s="266" t="s">
        <v>547</v>
      </c>
      <c r="B380" s="263">
        <v>75</v>
      </c>
      <c r="C380" s="264">
        <v>83</v>
      </c>
      <c r="D380" s="67">
        <f t="shared" si="5"/>
        <v>0.9036</v>
      </c>
    </row>
    <row r="381" ht="20" customHeight="1" spans="1:4">
      <c r="A381" s="266" t="s">
        <v>548</v>
      </c>
      <c r="B381" s="263">
        <v>36</v>
      </c>
      <c r="C381" s="264">
        <v>36</v>
      </c>
      <c r="D381" s="67">
        <f t="shared" ref="D381:D444" si="6">B381/C381</f>
        <v>1</v>
      </c>
    </row>
    <row r="382" ht="20" customHeight="1" spans="1:4">
      <c r="A382" s="265" t="s">
        <v>549</v>
      </c>
      <c r="B382" s="263">
        <v>3225</v>
      </c>
      <c r="C382" s="264">
        <v>12760</v>
      </c>
      <c r="D382" s="67">
        <f t="shared" si="6"/>
        <v>0.2527</v>
      </c>
    </row>
    <row r="383" ht="20" customHeight="1" spans="1:4">
      <c r="A383" s="266" t="s">
        <v>550</v>
      </c>
      <c r="B383" s="263">
        <v>1209</v>
      </c>
      <c r="C383" s="264">
        <v>1607</v>
      </c>
      <c r="D383" s="67">
        <f t="shared" si="6"/>
        <v>0.7523</v>
      </c>
    </row>
    <row r="384" ht="20" customHeight="1" spans="1:4">
      <c r="A384" s="266" t="s">
        <v>551</v>
      </c>
      <c r="B384" s="263">
        <v>452</v>
      </c>
      <c r="C384" s="264">
        <v>23</v>
      </c>
      <c r="D384" s="67">
        <f t="shared" si="6"/>
        <v>19.6522</v>
      </c>
    </row>
    <row r="385" ht="20" customHeight="1" spans="1:4">
      <c r="A385" s="266" t="s">
        <v>552</v>
      </c>
      <c r="B385" s="263">
        <v>341</v>
      </c>
      <c r="C385" s="264">
        <v>994</v>
      </c>
      <c r="D385" s="67">
        <f t="shared" si="6"/>
        <v>0.3431</v>
      </c>
    </row>
    <row r="386" ht="20" customHeight="1" spans="1:4">
      <c r="A386" s="266" t="s">
        <v>553</v>
      </c>
      <c r="B386" s="263">
        <v>59</v>
      </c>
      <c r="C386" s="264">
        <v>409</v>
      </c>
      <c r="D386" s="67">
        <f t="shared" si="6"/>
        <v>0.1443</v>
      </c>
    </row>
    <row r="387" ht="20" customHeight="1" spans="1:4">
      <c r="A387" s="266" t="s">
        <v>554</v>
      </c>
      <c r="B387" s="263">
        <v>375</v>
      </c>
      <c r="C387" s="264">
        <v>668</v>
      </c>
      <c r="D387" s="67">
        <f t="shared" si="6"/>
        <v>0.5614</v>
      </c>
    </row>
    <row r="388" ht="20" customHeight="1" spans="1:4">
      <c r="A388" s="266" t="s">
        <v>555</v>
      </c>
      <c r="B388" s="263">
        <v>151</v>
      </c>
      <c r="C388" s="264">
        <v>415</v>
      </c>
      <c r="D388" s="67">
        <f t="shared" si="6"/>
        <v>0.3639</v>
      </c>
    </row>
    <row r="389" ht="20" customHeight="1" spans="1:4">
      <c r="A389" s="266" t="s">
        <v>556</v>
      </c>
      <c r="B389" s="263">
        <v>10</v>
      </c>
      <c r="C389" s="264">
        <v>1080</v>
      </c>
      <c r="D389" s="67">
        <f t="shared" si="6"/>
        <v>0.0093</v>
      </c>
    </row>
    <row r="390" ht="20" customHeight="1" spans="1:4">
      <c r="A390" s="266" t="s">
        <v>557</v>
      </c>
      <c r="B390" s="263">
        <v>0</v>
      </c>
      <c r="C390" s="264">
        <v>6942</v>
      </c>
      <c r="D390" s="67">
        <f t="shared" si="6"/>
        <v>0</v>
      </c>
    </row>
    <row r="391" ht="20" customHeight="1" spans="1:4">
      <c r="A391" s="266" t="s">
        <v>558</v>
      </c>
      <c r="B391" s="263">
        <v>628</v>
      </c>
      <c r="C391" s="264">
        <v>622</v>
      </c>
      <c r="D391" s="67">
        <f t="shared" si="6"/>
        <v>1.0096</v>
      </c>
    </row>
    <row r="392" ht="20" customHeight="1" spans="1:4">
      <c r="A392" s="265" t="s">
        <v>559</v>
      </c>
      <c r="B392" s="263">
        <v>2300</v>
      </c>
      <c r="C392" s="264">
        <v>333</v>
      </c>
      <c r="D392" s="67">
        <f t="shared" si="6"/>
        <v>6.9069</v>
      </c>
    </row>
    <row r="393" ht="20" customHeight="1" spans="1:4">
      <c r="A393" s="266" t="s">
        <v>560</v>
      </c>
      <c r="B393" s="263">
        <v>2300</v>
      </c>
      <c r="C393" s="264">
        <v>215</v>
      </c>
      <c r="D393" s="67">
        <f t="shared" si="6"/>
        <v>10.6977</v>
      </c>
    </row>
    <row r="394" ht="20" customHeight="1" spans="1:4">
      <c r="A394" s="266" t="s">
        <v>561</v>
      </c>
      <c r="B394" s="263">
        <v>0</v>
      </c>
      <c r="C394" s="264">
        <v>118</v>
      </c>
      <c r="D394" s="67">
        <f t="shared" si="6"/>
        <v>0</v>
      </c>
    </row>
    <row r="395" ht="20" customHeight="1" spans="1:4">
      <c r="A395" s="265" t="s">
        <v>562</v>
      </c>
      <c r="B395" s="263">
        <v>93</v>
      </c>
      <c r="C395" s="264">
        <v>3060</v>
      </c>
      <c r="D395" s="67">
        <f t="shared" si="6"/>
        <v>0.0304</v>
      </c>
    </row>
    <row r="396" ht="20" customHeight="1" spans="1:4">
      <c r="A396" s="266" t="s">
        <v>563</v>
      </c>
      <c r="B396" s="263">
        <v>73</v>
      </c>
      <c r="C396" s="264">
        <v>53</v>
      </c>
      <c r="D396" s="67">
        <f t="shared" si="6"/>
        <v>1.3774</v>
      </c>
    </row>
    <row r="397" ht="20" customHeight="1" spans="1:4">
      <c r="A397" s="266" t="s">
        <v>564</v>
      </c>
      <c r="B397" s="263">
        <v>0</v>
      </c>
      <c r="C397" s="264">
        <v>2116</v>
      </c>
      <c r="D397" s="67">
        <f t="shared" si="6"/>
        <v>0</v>
      </c>
    </row>
    <row r="398" ht="20" customHeight="1" spans="1:4">
      <c r="A398" s="266" t="s">
        <v>565</v>
      </c>
      <c r="B398" s="263">
        <v>0</v>
      </c>
      <c r="C398" s="264">
        <v>891</v>
      </c>
      <c r="D398" s="67">
        <f t="shared" si="6"/>
        <v>0</v>
      </c>
    </row>
    <row r="399" ht="20" customHeight="1" spans="1:4">
      <c r="A399" s="266" t="s">
        <v>566</v>
      </c>
      <c r="B399" s="263">
        <v>20</v>
      </c>
      <c r="C399" s="264">
        <v>0</v>
      </c>
      <c r="D399" s="67"/>
    </row>
    <row r="400" ht="20" customHeight="1" spans="1:4">
      <c r="A400" s="265" t="s">
        <v>567</v>
      </c>
      <c r="B400" s="263">
        <v>0</v>
      </c>
      <c r="C400" s="264">
        <v>500</v>
      </c>
      <c r="D400" s="67">
        <f t="shared" si="6"/>
        <v>0</v>
      </c>
    </row>
    <row r="401" ht="20" customHeight="1" spans="1:4">
      <c r="A401" s="266" t="s">
        <v>568</v>
      </c>
      <c r="B401" s="263">
        <v>0</v>
      </c>
      <c r="C401" s="264">
        <v>500</v>
      </c>
      <c r="D401" s="67">
        <f t="shared" si="6"/>
        <v>0</v>
      </c>
    </row>
    <row r="402" ht="20" customHeight="1" spans="1:4">
      <c r="A402" s="265" t="s">
        <v>569</v>
      </c>
      <c r="B402" s="263">
        <v>1172</v>
      </c>
      <c r="C402" s="264">
        <v>900</v>
      </c>
      <c r="D402" s="67">
        <f t="shared" si="6"/>
        <v>1.3022</v>
      </c>
    </row>
    <row r="403" ht="20" customHeight="1" spans="1:4">
      <c r="A403" s="266" t="s">
        <v>570</v>
      </c>
      <c r="B403" s="263">
        <v>1172</v>
      </c>
      <c r="C403" s="264">
        <v>900</v>
      </c>
      <c r="D403" s="67">
        <f t="shared" si="6"/>
        <v>1.3022</v>
      </c>
    </row>
    <row r="404" ht="20" customHeight="1" spans="1:4">
      <c r="A404" s="262" t="s">
        <v>571</v>
      </c>
      <c r="B404" s="263">
        <f>3541+531</f>
        <v>4072</v>
      </c>
      <c r="C404" s="264">
        <v>3279</v>
      </c>
      <c r="D404" s="67">
        <f t="shared" si="6"/>
        <v>1.2418</v>
      </c>
    </row>
    <row r="405" ht="20" customHeight="1" spans="1:4">
      <c r="A405" s="265" t="s">
        <v>572</v>
      </c>
      <c r="B405" s="263">
        <v>3471</v>
      </c>
      <c r="C405" s="264">
        <v>2744</v>
      </c>
      <c r="D405" s="67">
        <f t="shared" si="6"/>
        <v>1.2649</v>
      </c>
    </row>
    <row r="406" ht="20" customHeight="1" spans="1:4">
      <c r="A406" s="266" t="s">
        <v>573</v>
      </c>
      <c r="B406" s="263">
        <v>1155</v>
      </c>
      <c r="C406" s="264">
        <v>1152</v>
      </c>
      <c r="D406" s="67">
        <f t="shared" si="6"/>
        <v>1.0026</v>
      </c>
    </row>
    <row r="407" ht="20" customHeight="1" spans="1:4">
      <c r="A407" s="266" t="s">
        <v>574</v>
      </c>
      <c r="B407" s="263">
        <v>67</v>
      </c>
      <c r="C407" s="264">
        <v>60</v>
      </c>
      <c r="D407" s="67">
        <f t="shared" si="6"/>
        <v>1.1167</v>
      </c>
    </row>
    <row r="408" ht="20" customHeight="1" spans="1:4">
      <c r="A408" s="266" t="s">
        <v>575</v>
      </c>
      <c r="B408" s="263">
        <v>30</v>
      </c>
      <c r="C408" s="264"/>
      <c r="D408" s="67"/>
    </row>
    <row r="409" ht="20" customHeight="1" spans="1:4">
      <c r="A409" s="266" t="s">
        <v>576</v>
      </c>
      <c r="B409" s="263">
        <v>795</v>
      </c>
      <c r="C409" s="264">
        <v>100</v>
      </c>
      <c r="D409" s="67">
        <f t="shared" si="6"/>
        <v>7.95</v>
      </c>
    </row>
    <row r="410" ht="20" customHeight="1" spans="1:4">
      <c r="A410" s="266" t="s">
        <v>577</v>
      </c>
      <c r="B410" s="263">
        <v>259</v>
      </c>
      <c r="C410" s="264"/>
      <c r="D410" s="67"/>
    </row>
    <row r="411" ht="20" customHeight="1" spans="1:4">
      <c r="A411" s="266" t="s">
        <v>578</v>
      </c>
      <c r="B411" s="263">
        <v>1165</v>
      </c>
      <c r="C411" s="264">
        <v>1432</v>
      </c>
      <c r="D411" s="67">
        <f t="shared" si="6"/>
        <v>0.8135</v>
      </c>
    </row>
    <row r="412" ht="20" customHeight="1" spans="1:4">
      <c r="A412" s="265" t="s">
        <v>579</v>
      </c>
      <c r="B412" s="263">
        <v>70</v>
      </c>
      <c r="C412" s="264">
        <v>35</v>
      </c>
      <c r="D412" s="67">
        <f t="shared" si="6"/>
        <v>2</v>
      </c>
    </row>
    <row r="413" ht="20" customHeight="1" spans="1:4">
      <c r="A413" s="266" t="s">
        <v>580</v>
      </c>
      <c r="B413" s="263">
        <v>70</v>
      </c>
      <c r="C413" s="264">
        <v>35</v>
      </c>
      <c r="D413" s="67">
        <f t="shared" si="6"/>
        <v>2</v>
      </c>
    </row>
    <row r="414" ht="20" customHeight="1" spans="1:4">
      <c r="A414" s="265" t="s">
        <v>581</v>
      </c>
      <c r="B414" s="263">
        <v>531</v>
      </c>
      <c r="C414" s="264">
        <v>500</v>
      </c>
      <c r="D414" s="67">
        <f t="shared" si="6"/>
        <v>1.062</v>
      </c>
    </row>
    <row r="415" ht="20" customHeight="1" spans="1:4">
      <c r="A415" s="266" t="s">
        <v>582</v>
      </c>
      <c r="B415" s="263">
        <v>531</v>
      </c>
      <c r="C415" s="264">
        <v>500</v>
      </c>
      <c r="D415" s="67">
        <f t="shared" si="6"/>
        <v>1.062</v>
      </c>
    </row>
    <row r="416" ht="20" customHeight="1" spans="1:4">
      <c r="A416" s="262" t="s">
        <v>583</v>
      </c>
      <c r="B416" s="263">
        <f>6674+561</f>
        <v>7235</v>
      </c>
      <c r="C416" s="264">
        <v>8877</v>
      </c>
      <c r="D416" s="67">
        <f t="shared" si="6"/>
        <v>0.815</v>
      </c>
    </row>
    <row r="417" ht="20" customHeight="1" spans="1:4">
      <c r="A417" s="265" t="s">
        <v>584</v>
      </c>
      <c r="B417" s="263">
        <v>6065</v>
      </c>
      <c r="C417" s="264">
        <v>7041</v>
      </c>
      <c r="D417" s="67">
        <f t="shared" si="6"/>
        <v>0.8614</v>
      </c>
    </row>
    <row r="418" ht="20" customHeight="1" spans="1:4">
      <c r="A418" s="266" t="s">
        <v>585</v>
      </c>
      <c r="B418" s="263">
        <v>811</v>
      </c>
      <c r="C418" s="264">
        <v>924</v>
      </c>
      <c r="D418" s="67">
        <f t="shared" si="6"/>
        <v>0.8777</v>
      </c>
    </row>
    <row r="419" ht="20" customHeight="1" spans="1:4">
      <c r="A419" s="266" t="s">
        <v>586</v>
      </c>
      <c r="B419" s="263">
        <v>5105</v>
      </c>
      <c r="C419" s="264">
        <v>6000</v>
      </c>
      <c r="D419" s="67">
        <f t="shared" si="6"/>
        <v>0.8508</v>
      </c>
    </row>
    <row r="420" ht="20" customHeight="1" spans="1:4">
      <c r="A420" s="266" t="s">
        <v>587</v>
      </c>
      <c r="B420" s="263">
        <v>149</v>
      </c>
      <c r="C420" s="264">
        <v>117</v>
      </c>
      <c r="D420" s="67">
        <f t="shared" si="6"/>
        <v>1.2735</v>
      </c>
    </row>
    <row r="421" ht="20" customHeight="1" spans="1:4">
      <c r="A421" s="265" t="s">
        <v>588</v>
      </c>
      <c r="B421" s="263">
        <v>609</v>
      </c>
      <c r="C421" s="264">
        <v>736</v>
      </c>
      <c r="D421" s="67">
        <f t="shared" si="6"/>
        <v>0.8274</v>
      </c>
    </row>
    <row r="422" ht="20" customHeight="1" spans="1:4">
      <c r="A422" s="266" t="s">
        <v>589</v>
      </c>
      <c r="B422" s="263">
        <v>431</v>
      </c>
      <c r="C422" s="264">
        <v>547</v>
      </c>
      <c r="D422" s="67">
        <f t="shared" si="6"/>
        <v>0.7879</v>
      </c>
    </row>
    <row r="423" ht="20" customHeight="1" spans="1:4">
      <c r="A423" s="266" t="s">
        <v>590</v>
      </c>
      <c r="B423" s="263">
        <v>130</v>
      </c>
      <c r="C423" s="264">
        <v>130</v>
      </c>
      <c r="D423" s="67">
        <f t="shared" si="6"/>
        <v>1</v>
      </c>
    </row>
    <row r="424" ht="20" customHeight="1" spans="1:4">
      <c r="A424" s="266" t="s">
        <v>591</v>
      </c>
      <c r="B424" s="263">
        <v>48</v>
      </c>
      <c r="C424" s="264">
        <v>59</v>
      </c>
      <c r="D424" s="67">
        <f t="shared" si="6"/>
        <v>0.8136</v>
      </c>
    </row>
    <row r="425" ht="20" customHeight="1" spans="1:4">
      <c r="A425" s="265" t="s">
        <v>592</v>
      </c>
      <c r="B425" s="263">
        <v>0</v>
      </c>
      <c r="C425" s="264">
        <v>600</v>
      </c>
      <c r="D425" s="67">
        <f t="shared" si="6"/>
        <v>0</v>
      </c>
    </row>
    <row r="426" ht="20" customHeight="1" spans="1:4">
      <c r="A426" s="266" t="s">
        <v>593</v>
      </c>
      <c r="B426" s="263">
        <v>0</v>
      </c>
      <c r="C426" s="264">
        <v>600</v>
      </c>
      <c r="D426" s="67">
        <f t="shared" si="6"/>
        <v>0</v>
      </c>
    </row>
    <row r="427" ht="20" customHeight="1" spans="1:4">
      <c r="A427" s="265" t="s">
        <v>594</v>
      </c>
      <c r="B427" s="263">
        <v>561</v>
      </c>
      <c r="C427" s="264">
        <v>500</v>
      </c>
      <c r="D427" s="67">
        <f t="shared" si="6"/>
        <v>1.122</v>
      </c>
    </row>
    <row r="428" ht="20" customHeight="1" spans="1:4">
      <c r="A428" s="266" t="s">
        <v>595</v>
      </c>
      <c r="B428" s="263">
        <v>561</v>
      </c>
      <c r="C428" s="264">
        <v>500</v>
      </c>
      <c r="D428" s="67">
        <f t="shared" si="6"/>
        <v>1.122</v>
      </c>
    </row>
    <row r="429" ht="20" customHeight="1" spans="1:4">
      <c r="A429" s="262" t="s">
        <v>596</v>
      </c>
      <c r="B429" s="263">
        <f>940+91</f>
        <v>1031</v>
      </c>
      <c r="C429" s="264">
        <v>1884</v>
      </c>
      <c r="D429" s="67">
        <f t="shared" si="6"/>
        <v>0.5472</v>
      </c>
    </row>
    <row r="430" ht="20" customHeight="1" spans="1:4">
      <c r="A430" s="265" t="s">
        <v>597</v>
      </c>
      <c r="B430" s="263">
        <v>270</v>
      </c>
      <c r="C430" s="264">
        <v>367</v>
      </c>
      <c r="D430" s="67">
        <f t="shared" si="6"/>
        <v>0.7357</v>
      </c>
    </row>
    <row r="431" ht="20" customHeight="1" spans="1:4">
      <c r="A431" s="266" t="s">
        <v>598</v>
      </c>
      <c r="B431" s="263">
        <v>270</v>
      </c>
      <c r="C431" s="264">
        <v>267</v>
      </c>
      <c r="D431" s="67">
        <f t="shared" si="6"/>
        <v>1.0112</v>
      </c>
    </row>
    <row r="432" ht="20" customHeight="1" spans="1:4">
      <c r="A432" s="266" t="s">
        <v>599</v>
      </c>
      <c r="B432" s="263">
        <v>0</v>
      </c>
      <c r="C432" s="264">
        <v>100</v>
      </c>
      <c r="D432" s="67">
        <f t="shared" si="6"/>
        <v>0</v>
      </c>
    </row>
    <row r="433" ht="20" customHeight="1" spans="1:4">
      <c r="A433" s="265" t="s">
        <v>600</v>
      </c>
      <c r="B433" s="263">
        <v>160</v>
      </c>
      <c r="C433" s="264">
        <v>907</v>
      </c>
      <c r="D433" s="67">
        <f t="shared" si="6"/>
        <v>0.1764</v>
      </c>
    </row>
    <row r="434" ht="20" customHeight="1" spans="1:4">
      <c r="A434" s="266" t="s">
        <v>601</v>
      </c>
      <c r="B434" s="263">
        <v>160</v>
      </c>
      <c r="C434" s="264">
        <v>907</v>
      </c>
      <c r="D434" s="67">
        <f t="shared" si="6"/>
        <v>0.1764</v>
      </c>
    </row>
    <row r="435" ht="20" customHeight="1" spans="1:4">
      <c r="A435" s="265" t="s">
        <v>602</v>
      </c>
      <c r="B435" s="263">
        <f>510+91</f>
        <v>601</v>
      </c>
      <c r="C435" s="264">
        <v>610</v>
      </c>
      <c r="D435" s="67">
        <f t="shared" si="6"/>
        <v>0.9852</v>
      </c>
    </row>
    <row r="436" ht="20" customHeight="1" spans="1:4">
      <c r="A436" s="266" t="s">
        <v>603</v>
      </c>
      <c r="B436" s="263">
        <v>601</v>
      </c>
      <c r="C436" s="264">
        <v>610</v>
      </c>
      <c r="D436" s="67">
        <f t="shared" si="6"/>
        <v>0.9852</v>
      </c>
    </row>
    <row r="437" ht="20" customHeight="1" spans="1:4">
      <c r="A437" s="262" t="s">
        <v>604</v>
      </c>
      <c r="B437" s="263">
        <v>0</v>
      </c>
      <c r="C437" s="264">
        <v>23000</v>
      </c>
      <c r="D437" s="67">
        <f t="shared" si="6"/>
        <v>0</v>
      </c>
    </row>
    <row r="438" ht="20" customHeight="1" spans="1:4">
      <c r="A438" s="265" t="s">
        <v>605</v>
      </c>
      <c r="B438" s="263">
        <v>0</v>
      </c>
      <c r="C438" s="264">
        <v>23000</v>
      </c>
      <c r="D438" s="67">
        <f t="shared" si="6"/>
        <v>0</v>
      </c>
    </row>
    <row r="439" ht="20" customHeight="1" spans="1:4">
      <c r="A439" s="266" t="s">
        <v>606</v>
      </c>
      <c r="B439" s="263">
        <v>0</v>
      </c>
      <c r="C439" s="264">
        <v>23000</v>
      </c>
      <c r="D439" s="67">
        <f t="shared" si="6"/>
        <v>0</v>
      </c>
    </row>
    <row r="440" ht="20" customHeight="1" spans="1:4">
      <c r="A440" s="262" t="s">
        <v>607</v>
      </c>
      <c r="B440" s="263">
        <v>672</v>
      </c>
      <c r="C440" s="264">
        <v>660</v>
      </c>
      <c r="D440" s="67">
        <f t="shared" si="6"/>
        <v>1.0182</v>
      </c>
    </row>
    <row r="441" ht="20" customHeight="1" spans="1:4">
      <c r="A441" s="265" t="s">
        <v>608</v>
      </c>
      <c r="B441" s="263">
        <v>672</v>
      </c>
      <c r="C441" s="264">
        <v>660</v>
      </c>
      <c r="D441" s="67">
        <f t="shared" si="6"/>
        <v>1.0182</v>
      </c>
    </row>
    <row r="442" ht="20" customHeight="1" spans="1:4">
      <c r="A442" s="266" t="s">
        <v>609</v>
      </c>
      <c r="B442" s="263">
        <v>672</v>
      </c>
      <c r="C442" s="264">
        <v>660</v>
      </c>
      <c r="D442" s="67">
        <f t="shared" si="6"/>
        <v>1.0182</v>
      </c>
    </row>
    <row r="443" ht="20" customHeight="1" spans="1:4">
      <c r="A443" s="262" t="s">
        <v>610</v>
      </c>
      <c r="B443" s="263">
        <f>8227+1480</f>
        <v>9707</v>
      </c>
      <c r="C443" s="264">
        <v>9987</v>
      </c>
      <c r="D443" s="67">
        <f t="shared" si="6"/>
        <v>0.972</v>
      </c>
    </row>
    <row r="444" ht="20" customHeight="1" spans="1:4">
      <c r="A444" s="265" t="s">
        <v>611</v>
      </c>
      <c r="B444" s="263">
        <v>5817</v>
      </c>
      <c r="C444" s="264">
        <v>5862</v>
      </c>
      <c r="D444" s="67">
        <f t="shared" si="6"/>
        <v>0.9923</v>
      </c>
    </row>
    <row r="445" ht="20" customHeight="1" spans="1:4">
      <c r="A445" s="266" t="s">
        <v>612</v>
      </c>
      <c r="B445" s="263">
        <v>1734</v>
      </c>
      <c r="C445" s="264">
        <v>3094</v>
      </c>
      <c r="D445" s="67">
        <f t="shared" ref="D445:D510" si="7">B445/C445</f>
        <v>0.5604</v>
      </c>
    </row>
    <row r="446" ht="20" customHeight="1" spans="1:4">
      <c r="A446" s="266" t="s">
        <v>613</v>
      </c>
      <c r="B446" s="263">
        <v>1597</v>
      </c>
      <c r="C446" s="264">
        <v>427</v>
      </c>
      <c r="D446" s="67">
        <f t="shared" si="7"/>
        <v>3.74</v>
      </c>
    </row>
    <row r="447" ht="20" customHeight="1" spans="1:4">
      <c r="A447" s="266" t="s">
        <v>614</v>
      </c>
      <c r="B447" s="263">
        <v>2486</v>
      </c>
      <c r="C447" s="264">
        <v>2341</v>
      </c>
      <c r="D447" s="67">
        <f t="shared" si="7"/>
        <v>1.0619</v>
      </c>
    </row>
    <row r="448" ht="20" customHeight="1" spans="1:4">
      <c r="A448" s="265" t="s">
        <v>615</v>
      </c>
      <c r="B448" s="263">
        <v>2081</v>
      </c>
      <c r="C448" s="264">
        <v>2686</v>
      </c>
      <c r="D448" s="67">
        <f t="shared" si="7"/>
        <v>0.7748</v>
      </c>
    </row>
    <row r="449" ht="20" customHeight="1" spans="1:4">
      <c r="A449" s="266" t="s">
        <v>616</v>
      </c>
      <c r="B449" s="263">
        <v>778</v>
      </c>
      <c r="C449" s="264">
        <v>268</v>
      </c>
      <c r="D449" s="67">
        <f t="shared" si="7"/>
        <v>2.903</v>
      </c>
    </row>
    <row r="450" ht="20" customHeight="1" spans="1:4">
      <c r="A450" s="266" t="s">
        <v>617</v>
      </c>
      <c r="B450" s="263">
        <v>125</v>
      </c>
      <c r="C450" s="264">
        <v>80</v>
      </c>
      <c r="D450" s="67">
        <f t="shared" si="7"/>
        <v>1.5625</v>
      </c>
    </row>
    <row r="451" ht="20" customHeight="1" spans="1:4">
      <c r="A451" s="266" t="s">
        <v>618</v>
      </c>
      <c r="B451" s="263">
        <v>400</v>
      </c>
      <c r="C451" s="264">
        <v>520</v>
      </c>
      <c r="D451" s="67">
        <f t="shared" si="7"/>
        <v>0.7692</v>
      </c>
    </row>
    <row r="452" ht="20" customHeight="1" spans="1:4">
      <c r="A452" s="266" t="s">
        <v>619</v>
      </c>
      <c r="B452" s="263">
        <v>64</v>
      </c>
      <c r="C452" s="264">
        <v>0</v>
      </c>
      <c r="D452" s="67"/>
    </row>
    <row r="453" ht="20" customHeight="1" spans="1:4">
      <c r="A453" s="266" t="s">
        <v>620</v>
      </c>
      <c r="B453" s="263">
        <v>484</v>
      </c>
      <c r="C453" s="264">
        <v>1237</v>
      </c>
      <c r="D453" s="67">
        <f t="shared" si="7"/>
        <v>0.3913</v>
      </c>
    </row>
    <row r="454" ht="20" customHeight="1" spans="1:4">
      <c r="A454" s="266" t="s">
        <v>621</v>
      </c>
      <c r="B454" s="263">
        <v>230</v>
      </c>
      <c r="C454" s="264">
        <v>581</v>
      </c>
      <c r="D454" s="67">
        <f t="shared" si="7"/>
        <v>0.3959</v>
      </c>
    </row>
    <row r="455" ht="20" customHeight="1" spans="1:4">
      <c r="A455" s="265" t="s">
        <v>622</v>
      </c>
      <c r="B455" s="263">
        <v>329</v>
      </c>
      <c r="C455" s="264">
        <v>339</v>
      </c>
      <c r="D455" s="67">
        <f t="shared" si="7"/>
        <v>0.9705</v>
      </c>
    </row>
    <row r="456" ht="20" customHeight="1" spans="1:4">
      <c r="A456" s="266" t="s">
        <v>623</v>
      </c>
      <c r="B456" s="263">
        <v>266</v>
      </c>
      <c r="C456" s="264">
        <v>276</v>
      </c>
      <c r="D456" s="67">
        <f t="shared" si="7"/>
        <v>0.9638</v>
      </c>
    </row>
    <row r="457" ht="20" customHeight="1" spans="1:4">
      <c r="A457" s="266" t="s">
        <v>624</v>
      </c>
      <c r="B457" s="263">
        <v>63</v>
      </c>
      <c r="C457" s="264">
        <v>63</v>
      </c>
      <c r="D457" s="67">
        <f t="shared" si="7"/>
        <v>1</v>
      </c>
    </row>
    <row r="458" ht="20" customHeight="1" spans="1:4">
      <c r="A458" s="265" t="s">
        <v>625</v>
      </c>
      <c r="B458" s="263">
        <v>1480</v>
      </c>
      <c r="C458" s="264">
        <v>1100</v>
      </c>
      <c r="D458" s="67">
        <f t="shared" si="7"/>
        <v>1.3455</v>
      </c>
    </row>
    <row r="459" ht="20" customHeight="1" spans="1:4">
      <c r="A459" s="266" t="s">
        <v>626</v>
      </c>
      <c r="B459" s="263">
        <v>1480</v>
      </c>
      <c r="C459" s="264">
        <v>1100</v>
      </c>
      <c r="D459" s="67">
        <f t="shared" si="7"/>
        <v>1.3455</v>
      </c>
    </row>
    <row r="460" ht="20" customHeight="1" spans="1:4">
      <c r="A460" s="262" t="s">
        <v>627</v>
      </c>
      <c r="B460" s="263">
        <f>1192+100</f>
        <v>1292</v>
      </c>
      <c r="C460" s="264">
        <v>11367</v>
      </c>
      <c r="D460" s="67">
        <f t="shared" si="7"/>
        <v>0.1137</v>
      </c>
    </row>
    <row r="461" ht="20" customHeight="1" spans="1:4">
      <c r="A461" s="265" t="s">
        <v>628</v>
      </c>
      <c r="B461" s="263">
        <v>300</v>
      </c>
      <c r="C461" s="264">
        <v>8885</v>
      </c>
      <c r="D461" s="67">
        <f t="shared" si="7"/>
        <v>0.0338</v>
      </c>
    </row>
    <row r="462" ht="20" customHeight="1" spans="1:4">
      <c r="A462" s="266" t="s">
        <v>629</v>
      </c>
      <c r="B462" s="263">
        <v>0</v>
      </c>
      <c r="C462" s="264">
        <v>459</v>
      </c>
      <c r="D462" s="67">
        <f t="shared" si="7"/>
        <v>0</v>
      </c>
    </row>
    <row r="463" ht="20" customHeight="1" spans="1:4">
      <c r="A463" s="266" t="s">
        <v>630</v>
      </c>
      <c r="B463" s="263">
        <v>0</v>
      </c>
      <c r="C463" s="264">
        <v>54</v>
      </c>
      <c r="D463" s="67">
        <f t="shared" si="7"/>
        <v>0</v>
      </c>
    </row>
    <row r="464" ht="20" customHeight="1" spans="1:4">
      <c r="A464" s="266" t="s">
        <v>631</v>
      </c>
      <c r="B464" s="263">
        <v>300</v>
      </c>
      <c r="C464" s="264">
        <v>8372</v>
      </c>
      <c r="D464" s="67">
        <f t="shared" si="7"/>
        <v>0.0358</v>
      </c>
    </row>
    <row r="465" ht="20" customHeight="1" spans="1:4">
      <c r="A465" s="265" t="s">
        <v>632</v>
      </c>
      <c r="B465" s="263">
        <v>152</v>
      </c>
      <c r="C465" s="264">
        <v>1686</v>
      </c>
      <c r="D465" s="67">
        <f t="shared" si="7"/>
        <v>0.0902</v>
      </c>
    </row>
    <row r="466" ht="20" customHeight="1" spans="1:4">
      <c r="A466" s="266" t="s">
        <v>633</v>
      </c>
      <c r="B466" s="263">
        <v>152</v>
      </c>
      <c r="C466" s="264">
        <v>1686</v>
      </c>
      <c r="D466" s="67">
        <f t="shared" si="7"/>
        <v>0.0902</v>
      </c>
    </row>
    <row r="467" ht="20" customHeight="1" spans="1:4">
      <c r="A467" s="265" t="s">
        <v>634</v>
      </c>
      <c r="B467" s="263">
        <f>740+100</f>
        <v>840</v>
      </c>
      <c r="C467" s="264">
        <v>796</v>
      </c>
      <c r="D467" s="67">
        <f t="shared" si="7"/>
        <v>1.0553</v>
      </c>
    </row>
    <row r="468" ht="20" customHeight="1" spans="1:4">
      <c r="A468" s="266" t="s">
        <v>635</v>
      </c>
      <c r="B468" s="263">
        <v>740</v>
      </c>
      <c r="C468" s="264">
        <v>696</v>
      </c>
      <c r="D468" s="67">
        <f t="shared" si="7"/>
        <v>1.0632</v>
      </c>
    </row>
    <row r="469" ht="20" customHeight="1" spans="1:4">
      <c r="A469" s="266" t="s">
        <v>636</v>
      </c>
      <c r="B469" s="263">
        <v>100</v>
      </c>
      <c r="C469" s="264">
        <v>100</v>
      </c>
      <c r="D469" s="67">
        <f t="shared" si="7"/>
        <v>1</v>
      </c>
    </row>
    <row r="470" ht="20" customHeight="1" spans="1:4">
      <c r="A470" s="262" t="s">
        <v>637</v>
      </c>
      <c r="B470" s="263">
        <v>2341</v>
      </c>
      <c r="C470" s="264">
        <v>2351</v>
      </c>
      <c r="D470" s="67">
        <f t="shared" si="7"/>
        <v>0.9957</v>
      </c>
    </row>
    <row r="471" ht="20" customHeight="1" spans="1:4">
      <c r="A471" s="265" t="s">
        <v>638</v>
      </c>
      <c r="B471" s="263">
        <v>2341</v>
      </c>
      <c r="C471" s="264">
        <v>2351</v>
      </c>
      <c r="D471" s="67">
        <f t="shared" si="7"/>
        <v>0.9957</v>
      </c>
    </row>
    <row r="472" ht="20" customHeight="1" spans="1:4">
      <c r="A472" s="266" t="s">
        <v>639</v>
      </c>
      <c r="B472" s="263">
        <v>247</v>
      </c>
      <c r="C472" s="264"/>
      <c r="D472" s="67"/>
    </row>
    <row r="473" ht="20" customHeight="1" spans="1:4">
      <c r="A473" s="266" t="s">
        <v>640</v>
      </c>
      <c r="B473" s="263">
        <v>94</v>
      </c>
      <c r="C473" s="264">
        <v>94</v>
      </c>
      <c r="D473" s="67">
        <f t="shared" si="7"/>
        <v>1</v>
      </c>
    </row>
    <row r="474" ht="20" customHeight="1" spans="1:4">
      <c r="A474" s="266" t="s">
        <v>641</v>
      </c>
      <c r="B474" s="263">
        <v>2000</v>
      </c>
      <c r="C474" s="264">
        <v>1981</v>
      </c>
      <c r="D474" s="67">
        <f t="shared" si="7"/>
        <v>1.0096</v>
      </c>
    </row>
    <row r="475" ht="20" customHeight="1" spans="1:4">
      <c r="A475" s="266" t="s">
        <v>642</v>
      </c>
      <c r="B475" s="263">
        <v>0</v>
      </c>
      <c r="C475" s="264">
        <v>276</v>
      </c>
      <c r="D475" s="67">
        <f t="shared" si="7"/>
        <v>0</v>
      </c>
    </row>
    <row r="476" ht="20" customHeight="1" spans="1:4">
      <c r="A476" s="262" t="s">
        <v>643</v>
      </c>
      <c r="B476" s="263">
        <f>1234+98</f>
        <v>1332</v>
      </c>
      <c r="C476" s="264">
        <v>1341</v>
      </c>
      <c r="D476" s="67">
        <f t="shared" si="7"/>
        <v>0.9933</v>
      </c>
    </row>
    <row r="477" ht="20" customHeight="1" spans="1:4">
      <c r="A477" s="265" t="s">
        <v>644</v>
      </c>
      <c r="B477" s="263">
        <v>1030</v>
      </c>
      <c r="C477" s="264">
        <v>741</v>
      </c>
      <c r="D477" s="67">
        <f t="shared" si="7"/>
        <v>1.39</v>
      </c>
    </row>
    <row r="478" ht="20" customHeight="1" spans="1:4">
      <c r="A478" s="266" t="s">
        <v>645</v>
      </c>
      <c r="B478" s="263">
        <v>334</v>
      </c>
      <c r="C478" s="264">
        <v>645</v>
      </c>
      <c r="D478" s="67">
        <f t="shared" si="7"/>
        <v>0.5178</v>
      </c>
    </row>
    <row r="479" ht="20" customHeight="1" spans="1:4">
      <c r="A479" s="266" t="s">
        <v>646</v>
      </c>
      <c r="B479" s="263">
        <v>305</v>
      </c>
      <c r="C479" s="264">
        <v>96</v>
      </c>
      <c r="D479" s="67">
        <f t="shared" si="7"/>
        <v>3.1771</v>
      </c>
    </row>
    <row r="480" ht="20" customHeight="1" spans="1:4">
      <c r="A480" s="266" t="s">
        <v>647</v>
      </c>
      <c r="B480" s="263">
        <v>15</v>
      </c>
      <c r="C480" s="264"/>
      <c r="D480" s="67"/>
    </row>
    <row r="481" ht="20" customHeight="1" spans="1:4">
      <c r="A481" s="266" t="s">
        <v>648</v>
      </c>
      <c r="B481" s="263">
        <v>101</v>
      </c>
      <c r="C481" s="264"/>
      <c r="D481" s="67"/>
    </row>
    <row r="482" ht="20" customHeight="1" spans="1:4">
      <c r="A482" s="266" t="s">
        <v>649</v>
      </c>
      <c r="B482" s="263">
        <v>275</v>
      </c>
      <c r="C482" s="264"/>
      <c r="D482" s="67"/>
    </row>
    <row r="483" ht="20" customHeight="1" spans="1:4">
      <c r="A483" s="265" t="s">
        <v>650</v>
      </c>
      <c r="B483" s="263">
        <v>204</v>
      </c>
      <c r="C483" s="264">
        <v>230</v>
      </c>
      <c r="D483" s="67">
        <f t="shared" si="7"/>
        <v>0.887</v>
      </c>
    </row>
    <row r="484" ht="20" customHeight="1" spans="1:4">
      <c r="A484" s="266" t="s">
        <v>651</v>
      </c>
      <c r="B484" s="263">
        <v>123</v>
      </c>
      <c r="C484" s="264">
        <v>159</v>
      </c>
      <c r="D484" s="67">
        <f t="shared" si="7"/>
        <v>0.7736</v>
      </c>
    </row>
    <row r="485" ht="20" customHeight="1" spans="1:4">
      <c r="A485" s="266" t="s">
        <v>652</v>
      </c>
      <c r="B485" s="263">
        <v>3</v>
      </c>
      <c r="C485" s="264">
        <v>2</v>
      </c>
      <c r="D485" s="67">
        <f t="shared" si="7"/>
        <v>1.5</v>
      </c>
    </row>
    <row r="486" ht="20" customHeight="1" spans="1:4">
      <c r="A486" s="266" t="s">
        <v>653</v>
      </c>
      <c r="B486" s="263">
        <v>15</v>
      </c>
      <c r="C486" s="264">
        <v>20</v>
      </c>
      <c r="D486" s="67">
        <f t="shared" si="7"/>
        <v>0.75</v>
      </c>
    </row>
    <row r="487" ht="20" customHeight="1" spans="1:4">
      <c r="A487" s="266" t="s">
        <v>654</v>
      </c>
      <c r="B487" s="263">
        <v>5</v>
      </c>
      <c r="C487" s="264">
        <v>5</v>
      </c>
      <c r="D487" s="67">
        <f t="shared" si="7"/>
        <v>1</v>
      </c>
    </row>
    <row r="488" ht="20" customHeight="1" spans="1:4">
      <c r="A488" s="266" t="s">
        <v>655</v>
      </c>
      <c r="B488" s="263">
        <v>10</v>
      </c>
      <c r="C488" s="264"/>
      <c r="D488" s="67"/>
    </row>
    <row r="489" ht="20" customHeight="1" spans="1:4">
      <c r="A489" s="266" t="s">
        <v>656</v>
      </c>
      <c r="B489" s="263">
        <v>3</v>
      </c>
      <c r="C489" s="264">
        <v>39</v>
      </c>
      <c r="D489" s="67">
        <f t="shared" si="7"/>
        <v>0.0769</v>
      </c>
    </row>
    <row r="490" ht="20" customHeight="1" spans="1:4">
      <c r="A490" s="266" t="s">
        <v>657</v>
      </c>
      <c r="B490" s="263">
        <v>45</v>
      </c>
      <c r="C490" s="264">
        <v>5</v>
      </c>
      <c r="D490" s="67">
        <f t="shared" si="7"/>
        <v>9</v>
      </c>
    </row>
    <row r="491" ht="20" customHeight="1" spans="1:4">
      <c r="A491" s="265" t="s">
        <v>658</v>
      </c>
      <c r="B491" s="263">
        <v>98</v>
      </c>
      <c r="C491" s="264">
        <v>370</v>
      </c>
      <c r="D491" s="67">
        <f t="shared" si="7"/>
        <v>0.2649</v>
      </c>
    </row>
    <row r="492" ht="20" customHeight="1" spans="1:4">
      <c r="A492" s="266" t="s">
        <v>659</v>
      </c>
      <c r="B492" s="263">
        <v>98</v>
      </c>
      <c r="C492" s="264">
        <v>370</v>
      </c>
      <c r="D492" s="67">
        <f t="shared" si="7"/>
        <v>0.2649</v>
      </c>
    </row>
    <row r="493" ht="20" customHeight="1" spans="1:4">
      <c r="A493" s="262" t="s">
        <v>660</v>
      </c>
      <c r="B493" s="263">
        <v>4200</v>
      </c>
      <c r="C493" s="264">
        <v>4200</v>
      </c>
      <c r="D493" s="67">
        <f t="shared" si="7"/>
        <v>1</v>
      </c>
    </row>
    <row r="494" ht="20" customHeight="1" spans="1:4">
      <c r="A494" s="265" t="s">
        <v>661</v>
      </c>
      <c r="B494" s="263">
        <v>4200</v>
      </c>
      <c r="C494" s="264">
        <v>4200</v>
      </c>
      <c r="D494" s="67">
        <f t="shared" si="7"/>
        <v>1</v>
      </c>
    </row>
    <row r="495" ht="20" customHeight="1" spans="1:4">
      <c r="A495" s="266" t="s">
        <v>662</v>
      </c>
      <c r="B495" s="263">
        <v>4200</v>
      </c>
      <c r="C495" s="264">
        <v>4200</v>
      </c>
      <c r="D495" s="67">
        <f t="shared" si="7"/>
        <v>1</v>
      </c>
    </row>
    <row r="496" ht="20" customHeight="1" spans="1:4">
      <c r="A496" s="262" t="s">
        <v>663</v>
      </c>
      <c r="B496" s="263">
        <f>45000-33160+816</f>
        <v>12656</v>
      </c>
      <c r="C496" s="264">
        <v>15704</v>
      </c>
      <c r="D496" s="67">
        <f t="shared" si="7"/>
        <v>0.8059</v>
      </c>
    </row>
    <row r="497" ht="20" customHeight="1" spans="1:4">
      <c r="A497" s="265" t="s">
        <v>664</v>
      </c>
      <c r="B497" s="263">
        <v>11840</v>
      </c>
      <c r="C497" s="264">
        <v>14600</v>
      </c>
      <c r="D497" s="67">
        <f t="shared" si="7"/>
        <v>0.811</v>
      </c>
    </row>
    <row r="498" ht="20" customHeight="1" spans="1:4">
      <c r="A498" s="266" t="s">
        <v>665</v>
      </c>
      <c r="B498" s="263">
        <v>11840</v>
      </c>
      <c r="C498" s="264">
        <v>14600</v>
      </c>
      <c r="D498" s="67">
        <f t="shared" si="7"/>
        <v>0.811</v>
      </c>
    </row>
    <row r="499" ht="20" customHeight="1" spans="1:4">
      <c r="A499" s="265" t="s">
        <v>666</v>
      </c>
      <c r="B499" s="263">
        <v>816</v>
      </c>
      <c r="C499" s="264">
        <v>1104</v>
      </c>
      <c r="D499" s="67">
        <f t="shared" si="7"/>
        <v>0.7391</v>
      </c>
    </row>
    <row r="500" ht="20" customHeight="1" spans="1:4">
      <c r="A500" s="266" t="s">
        <v>667</v>
      </c>
      <c r="B500" s="263">
        <v>816</v>
      </c>
      <c r="C500" s="264">
        <v>1104</v>
      </c>
      <c r="D500" s="67">
        <f t="shared" si="7"/>
        <v>0.7391</v>
      </c>
    </row>
    <row r="501" ht="20" customHeight="1" spans="1:4">
      <c r="A501" s="262" t="s">
        <v>668</v>
      </c>
      <c r="B501" s="263">
        <v>13600</v>
      </c>
      <c r="C501" s="264">
        <v>10903</v>
      </c>
      <c r="D501" s="67">
        <f t="shared" si="7"/>
        <v>1.2474</v>
      </c>
    </row>
    <row r="502" ht="20" customHeight="1" spans="1:4">
      <c r="A502" s="265" t="s">
        <v>669</v>
      </c>
      <c r="B502" s="263">
        <v>13600</v>
      </c>
      <c r="C502" s="264">
        <v>10903</v>
      </c>
      <c r="D502" s="67">
        <f t="shared" si="7"/>
        <v>1.2474</v>
      </c>
    </row>
    <row r="503" ht="20" customHeight="1" spans="1:4">
      <c r="A503" s="266" t="s">
        <v>670</v>
      </c>
      <c r="B503" s="263">
        <v>13600</v>
      </c>
      <c r="C503" s="264">
        <v>10903</v>
      </c>
      <c r="D503" s="67">
        <f t="shared" si="7"/>
        <v>1.2474</v>
      </c>
    </row>
    <row r="504" ht="20" customHeight="1" spans="1:4">
      <c r="A504" s="262" t="s">
        <v>671</v>
      </c>
      <c r="B504" s="263">
        <v>150</v>
      </c>
      <c r="C504" s="264">
        <v>140</v>
      </c>
      <c r="D504" s="67">
        <f t="shared" si="7"/>
        <v>1.0714</v>
      </c>
    </row>
    <row r="505" ht="20" customHeight="1" spans="1:4">
      <c r="A505" s="265" t="s">
        <v>672</v>
      </c>
      <c r="B505" s="263">
        <v>150</v>
      </c>
      <c r="C505" s="264">
        <v>140</v>
      </c>
      <c r="D505" s="67">
        <f t="shared" si="7"/>
        <v>1.0714</v>
      </c>
    </row>
    <row r="506" spans="1:4">
      <c r="A506" s="266" t="s">
        <v>673</v>
      </c>
      <c r="B506" s="267">
        <v>150</v>
      </c>
      <c r="C506" s="264">
        <v>140</v>
      </c>
      <c r="D506" s="67">
        <f t="shared" si="7"/>
        <v>1.0714</v>
      </c>
    </row>
    <row r="507" spans="1:4">
      <c r="A507" s="268" t="s">
        <v>154</v>
      </c>
      <c r="B507" s="269">
        <f>SUM(B5:B506)/3</f>
        <v>377486</v>
      </c>
      <c r="C507" s="269">
        <f>SUM(C5:C506)/3</f>
        <v>509677</v>
      </c>
      <c r="D507" s="67">
        <f t="shared" si="7"/>
        <v>0.7406</v>
      </c>
    </row>
    <row r="508" spans="1:4">
      <c r="A508" s="270" t="s">
        <v>155</v>
      </c>
      <c r="B508" s="269">
        <v>5000</v>
      </c>
      <c r="C508" s="271">
        <v>15194</v>
      </c>
      <c r="D508" s="67">
        <f t="shared" si="7"/>
        <v>0.3291</v>
      </c>
    </row>
    <row r="509" spans="1:4">
      <c r="A509" s="270" t="s">
        <v>156</v>
      </c>
      <c r="B509" s="269">
        <f>B510+SUM(B514:B522)</f>
        <v>155854</v>
      </c>
      <c r="C509" s="272">
        <f>C510+SUM(C514:C522)</f>
        <v>94280</v>
      </c>
      <c r="D509" s="67">
        <f t="shared" si="7"/>
        <v>1.6531</v>
      </c>
    </row>
    <row r="510" spans="1:4">
      <c r="A510" s="273" t="s">
        <v>157</v>
      </c>
      <c r="B510" s="274">
        <f>SUM(B511:B513)</f>
        <v>132952</v>
      </c>
      <c r="C510" s="272">
        <f>SUM(C511:C513)</f>
        <v>71763</v>
      </c>
      <c r="D510" s="67">
        <f t="shared" si="7"/>
        <v>1.8527</v>
      </c>
    </row>
    <row r="511" spans="1:4">
      <c r="A511" s="273" t="s">
        <v>674</v>
      </c>
      <c r="B511" s="274"/>
      <c r="C511" s="272"/>
      <c r="D511" s="67"/>
    </row>
    <row r="512" spans="1:4">
      <c r="A512" s="275" t="s">
        <v>675</v>
      </c>
      <c r="B512" s="276">
        <v>58169</v>
      </c>
      <c r="C512" s="277">
        <v>40864</v>
      </c>
      <c r="D512" s="67">
        <f>B512/C512</f>
        <v>1.4235</v>
      </c>
    </row>
    <row r="513" spans="1:5">
      <c r="A513" s="275" t="s">
        <v>676</v>
      </c>
      <c r="B513" s="269">
        <v>74783</v>
      </c>
      <c r="C513" s="272">
        <v>30899</v>
      </c>
      <c r="D513" s="67">
        <f>B513/C513</f>
        <v>2.4202</v>
      </c>
    </row>
    <row r="514" spans="1:5">
      <c r="A514" s="273" t="s">
        <v>161</v>
      </c>
      <c r="B514" s="269">
        <v>22902</v>
      </c>
      <c r="C514" s="272">
        <v>22517</v>
      </c>
      <c r="D514" s="67">
        <f>B514/C514</f>
        <v>1.0171</v>
      </c>
    </row>
    <row r="515" spans="1:5">
      <c r="A515" s="278" t="s">
        <v>162</v>
      </c>
      <c r="B515" s="269"/>
      <c r="C515" s="272"/>
      <c r="D515" s="67"/>
    </row>
    <row r="516" spans="1:5">
      <c r="A516" s="275" t="s">
        <v>163</v>
      </c>
      <c r="B516" s="269"/>
      <c r="C516" s="272"/>
      <c r="D516" s="67"/>
    </row>
    <row r="517" spans="1:5">
      <c r="A517" s="279" t="s">
        <v>164</v>
      </c>
      <c r="B517" s="269"/>
      <c r="C517" s="272"/>
      <c r="D517" s="67"/>
    </row>
    <row r="518" spans="1:5">
      <c r="A518" s="280" t="s">
        <v>165</v>
      </c>
      <c r="B518" s="269"/>
      <c r="C518" s="272"/>
      <c r="D518" s="67"/>
    </row>
    <row r="519" spans="1:5">
      <c r="A519" s="280" t="s">
        <v>166</v>
      </c>
      <c r="B519" s="269"/>
      <c r="C519" s="272"/>
      <c r="D519" s="67"/>
    </row>
    <row r="520" spans="1:5">
      <c r="A520" s="280" t="s">
        <v>167</v>
      </c>
      <c r="B520" s="269"/>
      <c r="C520" s="272"/>
      <c r="D520" s="67"/>
    </row>
    <row r="521" spans="1:5">
      <c r="A521" s="281" t="s">
        <v>168</v>
      </c>
      <c r="B521" s="269"/>
      <c r="C521" s="272"/>
      <c r="D521" s="67"/>
    </row>
    <row r="522" spans="1:5">
      <c r="A522" s="282" t="s">
        <v>169</v>
      </c>
      <c r="B522" s="269"/>
      <c r="C522" s="272"/>
      <c r="D522" s="67"/>
      <c r="E522" s="18"/>
    </row>
    <row r="523" spans="1:5">
      <c r="A523" s="268" t="s">
        <v>170</v>
      </c>
      <c r="B523" s="269">
        <f>B507+B508+B509</f>
        <v>538340</v>
      </c>
      <c r="C523" s="269">
        <f>C507+C508+C509</f>
        <v>619151</v>
      </c>
      <c r="D523" s="67">
        <f>B523/C523</f>
        <v>0.8695</v>
      </c>
    </row>
  </sheetData>
  <mergeCells count="1">
    <mergeCell ref="A2:D2"/>
  </mergeCells>
  <pageMargins left="0.707638888888889" right="0.707638888888889" top="0.747916666666667" bottom="0.747916666666667" header="0.313888888888889" footer="0.313888888888889"/>
  <pageSetup paperSize="9" scale="76"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4" workbookViewId="0">
      <selection activeCell="A21" sqref="A21:D21"/>
    </sheetView>
  </sheetViews>
  <sheetFormatPr defaultColWidth="9" defaultRowHeight="11.25"/>
  <cols>
    <col min="1" max="1" width="37.625" style="246" customWidth="1"/>
    <col min="2" max="2" width="11.125" style="246" customWidth="1"/>
    <col min="3" max="3" width="14.875" style="246" customWidth="1"/>
    <col min="4" max="4" width="15.5" style="246" customWidth="1"/>
    <col min="5" max="244" width="9" style="246"/>
    <col min="245" max="245" width="20.125" style="246" customWidth="1"/>
    <col min="246" max="246" width="9.625" style="246" customWidth="1"/>
    <col min="247" max="247" width="8.625" style="246" customWidth="1"/>
    <col min="248" max="248" width="8.875" style="246" customWidth="1"/>
    <col min="249" max="251" width="7.625" style="246" customWidth="1"/>
    <col min="252" max="252" width="8.125" style="246" customWidth="1"/>
    <col min="253" max="253" width="7.625" style="246" customWidth="1"/>
    <col min="254" max="254" width="9" style="246" customWidth="1"/>
    <col min="255" max="500" width="9" style="246"/>
    <col min="501" max="501" width="20.125" style="246" customWidth="1"/>
    <col min="502" max="502" width="9.625" style="246" customWidth="1"/>
    <col min="503" max="503" width="8.625" style="246" customWidth="1"/>
    <col min="504" max="504" width="8.875" style="246" customWidth="1"/>
    <col min="505" max="507" width="7.625" style="246" customWidth="1"/>
    <col min="508" max="508" width="8.125" style="246" customWidth="1"/>
    <col min="509" max="509" width="7.625" style="246" customWidth="1"/>
    <col min="510" max="510" width="9" style="246" customWidth="1"/>
    <col min="511" max="756" width="9" style="246"/>
    <col min="757" max="757" width="20.125" style="246" customWidth="1"/>
    <col min="758" max="758" width="9.625" style="246" customWidth="1"/>
    <col min="759" max="759" width="8.625" style="246" customWidth="1"/>
    <col min="760" max="760" width="8.875" style="246" customWidth="1"/>
    <col min="761" max="763" width="7.625" style="246" customWidth="1"/>
    <col min="764" max="764" width="8.125" style="246" customWidth="1"/>
    <col min="765" max="765" width="7.625" style="246" customWidth="1"/>
    <col min="766" max="766" width="9" style="246" customWidth="1"/>
    <col min="767" max="1012" width="9" style="246"/>
    <col min="1013" max="1013" width="20.125" style="246" customWidth="1"/>
    <col min="1014" max="1014" width="9.625" style="246" customWidth="1"/>
    <col min="1015" max="1015" width="8.625" style="246" customWidth="1"/>
    <col min="1016" max="1016" width="8.875" style="246" customWidth="1"/>
    <col min="1017" max="1019" width="7.625" style="246" customWidth="1"/>
    <col min="1020" max="1020" width="8.125" style="246" customWidth="1"/>
    <col min="1021" max="1021" width="7.625" style="246" customWidth="1"/>
    <col min="1022" max="1022" width="9" style="246" customWidth="1"/>
    <col min="1023" max="1268" width="9" style="246"/>
    <col min="1269" max="1269" width="20.125" style="246" customWidth="1"/>
    <col min="1270" max="1270" width="9.625" style="246" customWidth="1"/>
    <col min="1271" max="1271" width="8.625" style="246" customWidth="1"/>
    <col min="1272" max="1272" width="8.875" style="246" customWidth="1"/>
    <col min="1273" max="1275" width="7.625" style="246" customWidth="1"/>
    <col min="1276" max="1276" width="8.125" style="246" customWidth="1"/>
    <col min="1277" max="1277" width="7.625" style="246" customWidth="1"/>
    <col min="1278" max="1278" width="9" style="246" customWidth="1"/>
    <col min="1279" max="1524" width="9" style="246"/>
    <col min="1525" max="1525" width="20.125" style="246" customWidth="1"/>
    <col min="1526" max="1526" width="9.625" style="246" customWidth="1"/>
    <col min="1527" max="1527" width="8.625" style="246" customWidth="1"/>
    <col min="1528" max="1528" width="8.875" style="246" customWidth="1"/>
    <col min="1529" max="1531" width="7.625" style="246" customWidth="1"/>
    <col min="1532" max="1532" width="8.125" style="246" customWidth="1"/>
    <col min="1533" max="1533" width="7.625" style="246" customWidth="1"/>
    <col min="1534" max="1534" width="9" style="246" customWidth="1"/>
    <col min="1535" max="1780" width="9" style="246"/>
    <col min="1781" max="1781" width="20.125" style="246" customWidth="1"/>
    <col min="1782" max="1782" width="9.625" style="246" customWidth="1"/>
    <col min="1783" max="1783" width="8.625" style="246" customWidth="1"/>
    <col min="1784" max="1784" width="8.875" style="246" customWidth="1"/>
    <col min="1785" max="1787" width="7.625" style="246" customWidth="1"/>
    <col min="1788" max="1788" width="8.125" style="246" customWidth="1"/>
    <col min="1789" max="1789" width="7.625" style="246" customWidth="1"/>
    <col min="1790" max="1790" width="9" style="246" customWidth="1"/>
    <col min="1791" max="2036" width="9" style="246"/>
    <col min="2037" max="2037" width="20.125" style="246" customWidth="1"/>
    <col min="2038" max="2038" width="9.625" style="246" customWidth="1"/>
    <col min="2039" max="2039" width="8.625" style="246" customWidth="1"/>
    <col min="2040" max="2040" width="8.875" style="246" customWidth="1"/>
    <col min="2041" max="2043" width="7.625" style="246" customWidth="1"/>
    <col min="2044" max="2044" width="8.125" style="246" customWidth="1"/>
    <col min="2045" max="2045" width="7.625" style="246" customWidth="1"/>
    <col min="2046" max="2046" width="9" style="246" customWidth="1"/>
    <col min="2047" max="2292" width="9" style="246"/>
    <col min="2293" max="2293" width="20.125" style="246" customWidth="1"/>
    <col min="2294" max="2294" width="9.625" style="246" customWidth="1"/>
    <col min="2295" max="2295" width="8.625" style="246" customWidth="1"/>
    <col min="2296" max="2296" width="8.875" style="246" customWidth="1"/>
    <col min="2297" max="2299" width="7.625" style="246" customWidth="1"/>
    <col min="2300" max="2300" width="8.125" style="246" customWidth="1"/>
    <col min="2301" max="2301" width="7.625" style="246" customWidth="1"/>
    <col min="2302" max="2302" width="9" style="246" customWidth="1"/>
    <col min="2303" max="2548" width="9" style="246"/>
    <col min="2549" max="2549" width="20.125" style="246" customWidth="1"/>
    <col min="2550" max="2550" width="9.625" style="246" customWidth="1"/>
    <col min="2551" max="2551" width="8.625" style="246" customWidth="1"/>
    <col min="2552" max="2552" width="8.875" style="246" customWidth="1"/>
    <col min="2553" max="2555" width="7.625" style="246" customWidth="1"/>
    <col min="2556" max="2556" width="8.125" style="246" customWidth="1"/>
    <col min="2557" max="2557" width="7.625" style="246" customWidth="1"/>
    <col min="2558" max="2558" width="9" style="246" customWidth="1"/>
    <col min="2559" max="2804" width="9" style="246"/>
    <col min="2805" max="2805" width="20.125" style="246" customWidth="1"/>
    <col min="2806" max="2806" width="9.625" style="246" customWidth="1"/>
    <col min="2807" max="2807" width="8.625" style="246" customWidth="1"/>
    <col min="2808" max="2808" width="8.875" style="246" customWidth="1"/>
    <col min="2809" max="2811" width="7.625" style="246" customWidth="1"/>
    <col min="2812" max="2812" width="8.125" style="246" customWidth="1"/>
    <col min="2813" max="2813" width="7.625" style="246" customWidth="1"/>
    <col min="2814" max="2814" width="9" style="246" customWidth="1"/>
    <col min="2815" max="3060" width="9" style="246"/>
    <col min="3061" max="3061" width="20.125" style="246" customWidth="1"/>
    <col min="3062" max="3062" width="9.625" style="246" customWidth="1"/>
    <col min="3063" max="3063" width="8.625" style="246" customWidth="1"/>
    <col min="3064" max="3064" width="8.875" style="246" customWidth="1"/>
    <col min="3065" max="3067" width="7.625" style="246" customWidth="1"/>
    <col min="3068" max="3068" width="8.125" style="246" customWidth="1"/>
    <col min="3069" max="3069" width="7.625" style="246" customWidth="1"/>
    <col min="3070" max="3070" width="9" style="246" customWidth="1"/>
    <col min="3071" max="3316" width="9" style="246"/>
    <col min="3317" max="3317" width="20.125" style="246" customWidth="1"/>
    <col min="3318" max="3318" width="9.625" style="246" customWidth="1"/>
    <col min="3319" max="3319" width="8.625" style="246" customWidth="1"/>
    <col min="3320" max="3320" width="8.875" style="246" customWidth="1"/>
    <col min="3321" max="3323" width="7.625" style="246" customWidth="1"/>
    <col min="3324" max="3324" width="8.125" style="246" customWidth="1"/>
    <col min="3325" max="3325" width="7.625" style="246" customWidth="1"/>
    <col min="3326" max="3326" width="9" style="246" customWidth="1"/>
    <col min="3327" max="3572" width="9" style="246"/>
    <col min="3573" max="3573" width="20.125" style="246" customWidth="1"/>
    <col min="3574" max="3574" width="9.625" style="246" customWidth="1"/>
    <col min="3575" max="3575" width="8.625" style="246" customWidth="1"/>
    <col min="3576" max="3576" width="8.875" style="246" customWidth="1"/>
    <col min="3577" max="3579" width="7.625" style="246" customWidth="1"/>
    <col min="3580" max="3580" width="8.125" style="246" customWidth="1"/>
    <col min="3581" max="3581" width="7.625" style="246" customWidth="1"/>
    <col min="3582" max="3582" width="9" style="246" customWidth="1"/>
    <col min="3583" max="3828" width="9" style="246"/>
    <col min="3829" max="3829" width="20.125" style="246" customWidth="1"/>
    <col min="3830" max="3830" width="9.625" style="246" customWidth="1"/>
    <col min="3831" max="3831" width="8.625" style="246" customWidth="1"/>
    <col min="3832" max="3832" width="8.875" style="246" customWidth="1"/>
    <col min="3833" max="3835" width="7.625" style="246" customWidth="1"/>
    <col min="3836" max="3836" width="8.125" style="246" customWidth="1"/>
    <col min="3837" max="3837" width="7.625" style="246" customWidth="1"/>
    <col min="3838" max="3838" width="9" style="246" customWidth="1"/>
    <col min="3839" max="4084" width="9" style="246"/>
    <col min="4085" max="4085" width="20.125" style="246" customWidth="1"/>
    <col min="4086" max="4086" width="9.625" style="246" customWidth="1"/>
    <col min="4087" max="4087" width="8.625" style="246" customWidth="1"/>
    <col min="4088" max="4088" width="8.875" style="246" customWidth="1"/>
    <col min="4089" max="4091" width="7.625" style="246" customWidth="1"/>
    <col min="4092" max="4092" width="8.125" style="246" customWidth="1"/>
    <col min="4093" max="4093" width="7.625" style="246" customWidth="1"/>
    <col min="4094" max="4094" width="9" style="246" customWidth="1"/>
    <col min="4095" max="4340" width="9" style="246"/>
    <col min="4341" max="4341" width="20.125" style="246" customWidth="1"/>
    <col min="4342" max="4342" width="9.625" style="246" customWidth="1"/>
    <col min="4343" max="4343" width="8.625" style="246" customWidth="1"/>
    <col min="4344" max="4344" width="8.875" style="246" customWidth="1"/>
    <col min="4345" max="4347" width="7.625" style="246" customWidth="1"/>
    <col min="4348" max="4348" width="8.125" style="246" customWidth="1"/>
    <col min="4349" max="4349" width="7.625" style="246" customWidth="1"/>
    <col min="4350" max="4350" width="9" style="246" customWidth="1"/>
    <col min="4351" max="4596" width="9" style="246"/>
    <col min="4597" max="4597" width="20.125" style="246" customWidth="1"/>
    <col min="4598" max="4598" width="9.625" style="246" customWidth="1"/>
    <col min="4599" max="4599" width="8.625" style="246" customWidth="1"/>
    <col min="4600" max="4600" width="8.875" style="246" customWidth="1"/>
    <col min="4601" max="4603" width="7.625" style="246" customWidth="1"/>
    <col min="4604" max="4604" width="8.125" style="246" customWidth="1"/>
    <col min="4605" max="4605" width="7.625" style="246" customWidth="1"/>
    <col min="4606" max="4606" width="9" style="246" customWidth="1"/>
    <col min="4607" max="4852" width="9" style="246"/>
    <col min="4853" max="4853" width="20.125" style="246" customWidth="1"/>
    <col min="4854" max="4854" width="9.625" style="246" customWidth="1"/>
    <col min="4855" max="4855" width="8.625" style="246" customWidth="1"/>
    <col min="4856" max="4856" width="8.875" style="246" customWidth="1"/>
    <col min="4857" max="4859" width="7.625" style="246" customWidth="1"/>
    <col min="4860" max="4860" width="8.125" style="246" customWidth="1"/>
    <col min="4861" max="4861" width="7.625" style="246" customWidth="1"/>
    <col min="4862" max="4862" width="9" style="246" customWidth="1"/>
    <col min="4863" max="5108" width="9" style="246"/>
    <col min="5109" max="5109" width="20.125" style="246" customWidth="1"/>
    <col min="5110" max="5110" width="9.625" style="246" customWidth="1"/>
    <col min="5111" max="5111" width="8.625" style="246" customWidth="1"/>
    <col min="5112" max="5112" width="8.875" style="246" customWidth="1"/>
    <col min="5113" max="5115" width="7.625" style="246" customWidth="1"/>
    <col min="5116" max="5116" width="8.125" style="246" customWidth="1"/>
    <col min="5117" max="5117" width="7.625" style="246" customWidth="1"/>
    <col min="5118" max="5118" width="9" style="246" customWidth="1"/>
    <col min="5119" max="5364" width="9" style="246"/>
    <col min="5365" max="5365" width="20.125" style="246" customWidth="1"/>
    <col min="5366" max="5366" width="9.625" style="246" customWidth="1"/>
    <col min="5367" max="5367" width="8.625" style="246" customWidth="1"/>
    <col min="5368" max="5368" width="8.875" style="246" customWidth="1"/>
    <col min="5369" max="5371" width="7.625" style="246" customWidth="1"/>
    <col min="5372" max="5372" width="8.125" style="246" customWidth="1"/>
    <col min="5373" max="5373" width="7.625" style="246" customWidth="1"/>
    <col min="5374" max="5374" width="9" style="246" customWidth="1"/>
    <col min="5375" max="5620" width="9" style="246"/>
    <col min="5621" max="5621" width="20.125" style="246" customWidth="1"/>
    <col min="5622" max="5622" width="9.625" style="246" customWidth="1"/>
    <col min="5623" max="5623" width="8.625" style="246" customWidth="1"/>
    <col min="5624" max="5624" width="8.875" style="246" customWidth="1"/>
    <col min="5625" max="5627" width="7.625" style="246" customWidth="1"/>
    <col min="5628" max="5628" width="8.125" style="246" customWidth="1"/>
    <col min="5629" max="5629" width="7.625" style="246" customWidth="1"/>
    <col min="5630" max="5630" width="9" style="246" customWidth="1"/>
    <col min="5631" max="5876" width="9" style="246"/>
    <col min="5877" max="5877" width="20.125" style="246" customWidth="1"/>
    <col min="5878" max="5878" width="9.625" style="246" customWidth="1"/>
    <col min="5879" max="5879" width="8.625" style="246" customWidth="1"/>
    <col min="5880" max="5880" width="8.875" style="246" customWidth="1"/>
    <col min="5881" max="5883" width="7.625" style="246" customWidth="1"/>
    <col min="5884" max="5884" width="8.125" style="246" customWidth="1"/>
    <col min="5885" max="5885" width="7.625" style="246" customWidth="1"/>
    <col min="5886" max="5886" width="9" style="246" customWidth="1"/>
    <col min="5887" max="6132" width="9" style="246"/>
    <col min="6133" max="6133" width="20.125" style="246" customWidth="1"/>
    <col min="6134" max="6134" width="9.625" style="246" customWidth="1"/>
    <col min="6135" max="6135" width="8.625" style="246" customWidth="1"/>
    <col min="6136" max="6136" width="8.875" style="246" customWidth="1"/>
    <col min="6137" max="6139" width="7.625" style="246" customWidth="1"/>
    <col min="6140" max="6140" width="8.125" style="246" customWidth="1"/>
    <col min="6141" max="6141" width="7.625" style="246" customWidth="1"/>
    <col min="6142" max="6142" width="9" style="246" customWidth="1"/>
    <col min="6143" max="6388" width="9" style="246"/>
    <col min="6389" max="6389" width="20.125" style="246" customWidth="1"/>
    <col min="6390" max="6390" width="9.625" style="246" customWidth="1"/>
    <col min="6391" max="6391" width="8.625" style="246" customWidth="1"/>
    <col min="6392" max="6392" width="8.875" style="246" customWidth="1"/>
    <col min="6393" max="6395" width="7.625" style="246" customWidth="1"/>
    <col min="6396" max="6396" width="8.125" style="246" customWidth="1"/>
    <col min="6397" max="6397" width="7.625" style="246" customWidth="1"/>
    <col min="6398" max="6398" width="9" style="246" customWidth="1"/>
    <col min="6399" max="6644" width="9" style="246"/>
    <col min="6645" max="6645" width="20.125" style="246" customWidth="1"/>
    <col min="6646" max="6646" width="9.625" style="246" customWidth="1"/>
    <col min="6647" max="6647" width="8.625" style="246" customWidth="1"/>
    <col min="6648" max="6648" width="8.875" style="246" customWidth="1"/>
    <col min="6649" max="6651" width="7.625" style="246" customWidth="1"/>
    <col min="6652" max="6652" width="8.125" style="246" customWidth="1"/>
    <col min="6653" max="6653" width="7.625" style="246" customWidth="1"/>
    <col min="6654" max="6654" width="9" style="246" customWidth="1"/>
    <col min="6655" max="6900" width="9" style="246"/>
    <col min="6901" max="6901" width="20.125" style="246" customWidth="1"/>
    <col min="6902" max="6902" width="9.625" style="246" customWidth="1"/>
    <col min="6903" max="6903" width="8.625" style="246" customWidth="1"/>
    <col min="6904" max="6904" width="8.875" style="246" customWidth="1"/>
    <col min="6905" max="6907" width="7.625" style="246" customWidth="1"/>
    <col min="6908" max="6908" width="8.125" style="246" customWidth="1"/>
    <col min="6909" max="6909" width="7.625" style="246" customWidth="1"/>
    <col min="6910" max="6910" width="9" style="246" customWidth="1"/>
    <col min="6911" max="7156" width="9" style="246"/>
    <col min="7157" max="7157" width="20.125" style="246" customWidth="1"/>
    <col min="7158" max="7158" width="9.625" style="246" customWidth="1"/>
    <col min="7159" max="7159" width="8.625" style="246" customWidth="1"/>
    <col min="7160" max="7160" width="8.875" style="246" customWidth="1"/>
    <col min="7161" max="7163" width="7.625" style="246" customWidth="1"/>
    <col min="7164" max="7164" width="8.125" style="246" customWidth="1"/>
    <col min="7165" max="7165" width="7.625" style="246" customWidth="1"/>
    <col min="7166" max="7166" width="9" style="246" customWidth="1"/>
    <col min="7167" max="7412" width="9" style="246"/>
    <col min="7413" max="7413" width="20.125" style="246" customWidth="1"/>
    <col min="7414" max="7414" width="9.625" style="246" customWidth="1"/>
    <col min="7415" max="7415" width="8.625" style="246" customWidth="1"/>
    <col min="7416" max="7416" width="8.875" style="246" customWidth="1"/>
    <col min="7417" max="7419" width="7.625" style="246" customWidth="1"/>
    <col min="7420" max="7420" width="8.125" style="246" customWidth="1"/>
    <col min="7421" max="7421" width="7.625" style="246" customWidth="1"/>
    <col min="7422" max="7422" width="9" style="246" customWidth="1"/>
    <col min="7423" max="7668" width="9" style="246"/>
    <col min="7669" max="7669" width="20.125" style="246" customWidth="1"/>
    <col min="7670" max="7670" width="9.625" style="246" customWidth="1"/>
    <col min="7671" max="7671" width="8.625" style="246" customWidth="1"/>
    <col min="7672" max="7672" width="8.875" style="246" customWidth="1"/>
    <col min="7673" max="7675" width="7.625" style="246" customWidth="1"/>
    <col min="7676" max="7676" width="8.125" style="246" customWidth="1"/>
    <col min="7677" max="7677" width="7.625" style="246" customWidth="1"/>
    <col min="7678" max="7678" width="9" style="246" customWidth="1"/>
    <col min="7679" max="7924" width="9" style="246"/>
    <col min="7925" max="7925" width="20.125" style="246" customWidth="1"/>
    <col min="7926" max="7926" width="9.625" style="246" customWidth="1"/>
    <col min="7927" max="7927" width="8.625" style="246" customWidth="1"/>
    <col min="7928" max="7928" width="8.875" style="246" customWidth="1"/>
    <col min="7929" max="7931" width="7.625" style="246" customWidth="1"/>
    <col min="7932" max="7932" width="8.125" style="246" customWidth="1"/>
    <col min="7933" max="7933" width="7.625" style="246" customWidth="1"/>
    <col min="7934" max="7934" width="9" style="246" customWidth="1"/>
    <col min="7935" max="8180" width="9" style="246"/>
    <col min="8181" max="8181" width="20.125" style="246" customWidth="1"/>
    <col min="8182" max="8182" width="9.625" style="246" customWidth="1"/>
    <col min="8183" max="8183" width="8.625" style="246" customWidth="1"/>
    <col min="8184" max="8184" width="8.875" style="246" customWidth="1"/>
    <col min="8185" max="8187" width="7.625" style="246" customWidth="1"/>
    <col min="8188" max="8188" width="8.125" style="246" customWidth="1"/>
    <col min="8189" max="8189" width="7.625" style="246" customWidth="1"/>
    <col min="8190" max="8190" width="9" style="246" customWidth="1"/>
    <col min="8191" max="8436" width="9" style="246"/>
    <col min="8437" max="8437" width="20.125" style="246" customWidth="1"/>
    <col min="8438" max="8438" width="9.625" style="246" customWidth="1"/>
    <col min="8439" max="8439" width="8.625" style="246" customWidth="1"/>
    <col min="8440" max="8440" width="8.875" style="246" customWidth="1"/>
    <col min="8441" max="8443" width="7.625" style="246" customWidth="1"/>
    <col min="8444" max="8444" width="8.125" style="246" customWidth="1"/>
    <col min="8445" max="8445" width="7.625" style="246" customWidth="1"/>
    <col min="8446" max="8446" width="9" style="246" customWidth="1"/>
    <col min="8447" max="8692" width="9" style="246"/>
    <col min="8693" max="8693" width="20.125" style="246" customWidth="1"/>
    <col min="8694" max="8694" width="9.625" style="246" customWidth="1"/>
    <col min="8695" max="8695" width="8.625" style="246" customWidth="1"/>
    <col min="8696" max="8696" width="8.875" style="246" customWidth="1"/>
    <col min="8697" max="8699" width="7.625" style="246" customWidth="1"/>
    <col min="8700" max="8700" width="8.125" style="246" customWidth="1"/>
    <col min="8701" max="8701" width="7.625" style="246" customWidth="1"/>
    <col min="8702" max="8702" width="9" style="246" customWidth="1"/>
    <col min="8703" max="8948" width="9" style="246"/>
    <col min="8949" max="8949" width="20.125" style="246" customWidth="1"/>
    <col min="8950" max="8950" width="9.625" style="246" customWidth="1"/>
    <col min="8951" max="8951" width="8.625" style="246" customWidth="1"/>
    <col min="8952" max="8952" width="8.875" style="246" customWidth="1"/>
    <col min="8953" max="8955" width="7.625" style="246" customWidth="1"/>
    <col min="8956" max="8956" width="8.125" style="246" customWidth="1"/>
    <col min="8957" max="8957" width="7.625" style="246" customWidth="1"/>
    <col min="8958" max="8958" width="9" style="246" customWidth="1"/>
    <col min="8959" max="9204" width="9" style="246"/>
    <col min="9205" max="9205" width="20.125" style="246" customWidth="1"/>
    <col min="9206" max="9206" width="9.625" style="246" customWidth="1"/>
    <col min="9207" max="9207" width="8.625" style="246" customWidth="1"/>
    <col min="9208" max="9208" width="8.875" style="246" customWidth="1"/>
    <col min="9209" max="9211" width="7.625" style="246" customWidth="1"/>
    <col min="9212" max="9212" width="8.125" style="246" customWidth="1"/>
    <col min="9213" max="9213" width="7.625" style="246" customWidth="1"/>
    <col min="9214" max="9214" width="9" style="246" customWidth="1"/>
    <col min="9215" max="9460" width="9" style="246"/>
    <col min="9461" max="9461" width="20.125" style="246" customWidth="1"/>
    <col min="9462" max="9462" width="9.625" style="246" customWidth="1"/>
    <col min="9463" max="9463" width="8.625" style="246" customWidth="1"/>
    <col min="9464" max="9464" width="8.875" style="246" customWidth="1"/>
    <col min="9465" max="9467" width="7.625" style="246" customWidth="1"/>
    <col min="9468" max="9468" width="8.125" style="246" customWidth="1"/>
    <col min="9469" max="9469" width="7.625" style="246" customWidth="1"/>
    <col min="9470" max="9470" width="9" style="246" customWidth="1"/>
    <col min="9471" max="9716" width="9" style="246"/>
    <col min="9717" max="9717" width="20.125" style="246" customWidth="1"/>
    <col min="9718" max="9718" width="9.625" style="246" customWidth="1"/>
    <col min="9719" max="9719" width="8.625" style="246" customWidth="1"/>
    <col min="9720" max="9720" width="8.875" style="246" customWidth="1"/>
    <col min="9721" max="9723" width="7.625" style="246" customWidth="1"/>
    <col min="9724" max="9724" width="8.125" style="246" customWidth="1"/>
    <col min="9725" max="9725" width="7.625" style="246" customWidth="1"/>
    <col min="9726" max="9726" width="9" style="246" customWidth="1"/>
    <col min="9727" max="9972" width="9" style="246"/>
    <col min="9973" max="9973" width="20.125" style="246" customWidth="1"/>
    <col min="9974" max="9974" width="9.625" style="246" customWidth="1"/>
    <col min="9975" max="9975" width="8.625" style="246" customWidth="1"/>
    <col min="9976" max="9976" width="8.875" style="246" customWidth="1"/>
    <col min="9977" max="9979" width="7.625" style="246" customWidth="1"/>
    <col min="9980" max="9980" width="8.125" style="246" customWidth="1"/>
    <col min="9981" max="9981" width="7.625" style="246" customWidth="1"/>
    <col min="9982" max="9982" width="9" style="246" customWidth="1"/>
    <col min="9983" max="10228" width="9" style="246"/>
    <col min="10229" max="10229" width="20.125" style="246" customWidth="1"/>
    <col min="10230" max="10230" width="9.625" style="246" customWidth="1"/>
    <col min="10231" max="10231" width="8.625" style="246" customWidth="1"/>
    <col min="10232" max="10232" width="8.875" style="246" customWidth="1"/>
    <col min="10233" max="10235" width="7.625" style="246" customWidth="1"/>
    <col min="10236" max="10236" width="8.125" style="246" customWidth="1"/>
    <col min="10237" max="10237" width="7.625" style="246" customWidth="1"/>
    <col min="10238" max="10238" width="9" style="246" customWidth="1"/>
    <col min="10239" max="10484" width="9" style="246"/>
    <col min="10485" max="10485" width="20.125" style="246" customWidth="1"/>
    <col min="10486" max="10486" width="9.625" style="246" customWidth="1"/>
    <col min="10487" max="10487" width="8.625" style="246" customWidth="1"/>
    <col min="10488" max="10488" width="8.875" style="246" customWidth="1"/>
    <col min="10489" max="10491" width="7.625" style="246" customWidth="1"/>
    <col min="10492" max="10492" width="8.125" style="246" customWidth="1"/>
    <col min="10493" max="10493" width="7.625" style="246" customWidth="1"/>
    <col min="10494" max="10494" width="9" style="246" customWidth="1"/>
    <col min="10495" max="10740" width="9" style="246"/>
    <col min="10741" max="10741" width="20.125" style="246" customWidth="1"/>
    <col min="10742" max="10742" width="9.625" style="246" customWidth="1"/>
    <col min="10743" max="10743" width="8.625" style="246" customWidth="1"/>
    <col min="10744" max="10744" width="8.875" style="246" customWidth="1"/>
    <col min="10745" max="10747" width="7.625" style="246" customWidth="1"/>
    <col min="10748" max="10748" width="8.125" style="246" customWidth="1"/>
    <col min="10749" max="10749" width="7.625" style="246" customWidth="1"/>
    <col min="10750" max="10750" width="9" style="246" customWidth="1"/>
    <col min="10751" max="10996" width="9" style="246"/>
    <col min="10997" max="10997" width="20.125" style="246" customWidth="1"/>
    <col min="10998" max="10998" width="9.625" style="246" customWidth="1"/>
    <col min="10999" max="10999" width="8.625" style="246" customWidth="1"/>
    <col min="11000" max="11000" width="8.875" style="246" customWidth="1"/>
    <col min="11001" max="11003" width="7.625" style="246" customWidth="1"/>
    <col min="11004" max="11004" width="8.125" style="246" customWidth="1"/>
    <col min="11005" max="11005" width="7.625" style="246" customWidth="1"/>
    <col min="11006" max="11006" width="9" style="246" customWidth="1"/>
    <col min="11007" max="11252" width="9" style="246"/>
    <col min="11253" max="11253" width="20.125" style="246" customWidth="1"/>
    <col min="11254" max="11254" width="9.625" style="246" customWidth="1"/>
    <col min="11255" max="11255" width="8.625" style="246" customWidth="1"/>
    <col min="11256" max="11256" width="8.875" style="246" customWidth="1"/>
    <col min="11257" max="11259" width="7.625" style="246" customWidth="1"/>
    <col min="11260" max="11260" width="8.125" style="246" customWidth="1"/>
    <col min="11261" max="11261" width="7.625" style="246" customWidth="1"/>
    <col min="11262" max="11262" width="9" style="246" customWidth="1"/>
    <col min="11263" max="11508" width="9" style="246"/>
    <col min="11509" max="11509" width="20.125" style="246" customWidth="1"/>
    <col min="11510" max="11510" width="9.625" style="246" customWidth="1"/>
    <col min="11511" max="11511" width="8.625" style="246" customWidth="1"/>
    <col min="11512" max="11512" width="8.875" style="246" customWidth="1"/>
    <col min="11513" max="11515" width="7.625" style="246" customWidth="1"/>
    <col min="11516" max="11516" width="8.125" style="246" customWidth="1"/>
    <col min="11517" max="11517" width="7.625" style="246" customWidth="1"/>
    <col min="11518" max="11518" width="9" style="246" customWidth="1"/>
    <col min="11519" max="11764" width="9" style="246"/>
    <col min="11765" max="11765" width="20.125" style="246" customWidth="1"/>
    <col min="11766" max="11766" width="9.625" style="246" customWidth="1"/>
    <col min="11767" max="11767" width="8.625" style="246" customWidth="1"/>
    <col min="11768" max="11768" width="8.875" style="246" customWidth="1"/>
    <col min="11769" max="11771" width="7.625" style="246" customWidth="1"/>
    <col min="11772" max="11772" width="8.125" style="246" customWidth="1"/>
    <col min="11773" max="11773" width="7.625" style="246" customWidth="1"/>
    <col min="11774" max="11774" width="9" style="246" customWidth="1"/>
    <col min="11775" max="12020" width="9" style="246"/>
    <col min="12021" max="12021" width="20.125" style="246" customWidth="1"/>
    <col min="12022" max="12022" width="9.625" style="246" customWidth="1"/>
    <col min="12023" max="12023" width="8.625" style="246" customWidth="1"/>
    <col min="12024" max="12024" width="8.875" style="246" customWidth="1"/>
    <col min="12025" max="12027" width="7.625" style="246" customWidth="1"/>
    <col min="12028" max="12028" width="8.125" style="246" customWidth="1"/>
    <col min="12029" max="12029" width="7.625" style="246" customWidth="1"/>
    <col min="12030" max="12030" width="9" style="246" customWidth="1"/>
    <col min="12031" max="12276" width="9" style="246"/>
    <col min="12277" max="12277" width="20.125" style="246" customWidth="1"/>
    <col min="12278" max="12278" width="9.625" style="246" customWidth="1"/>
    <col min="12279" max="12279" width="8.625" style="246" customWidth="1"/>
    <col min="12280" max="12280" width="8.875" style="246" customWidth="1"/>
    <col min="12281" max="12283" width="7.625" style="246" customWidth="1"/>
    <col min="12284" max="12284" width="8.125" style="246" customWidth="1"/>
    <col min="12285" max="12285" width="7.625" style="246" customWidth="1"/>
    <col min="12286" max="12286" width="9" style="246" customWidth="1"/>
    <col min="12287" max="12532" width="9" style="246"/>
    <col min="12533" max="12533" width="20.125" style="246" customWidth="1"/>
    <col min="12534" max="12534" width="9.625" style="246" customWidth="1"/>
    <col min="12535" max="12535" width="8.625" style="246" customWidth="1"/>
    <col min="12536" max="12536" width="8.875" style="246" customWidth="1"/>
    <col min="12537" max="12539" width="7.625" style="246" customWidth="1"/>
    <col min="12540" max="12540" width="8.125" style="246" customWidth="1"/>
    <col min="12541" max="12541" width="7.625" style="246" customWidth="1"/>
    <col min="12542" max="12542" width="9" style="246" customWidth="1"/>
    <col min="12543" max="12788" width="9" style="246"/>
    <col min="12789" max="12789" width="20.125" style="246" customWidth="1"/>
    <col min="12790" max="12790" width="9.625" style="246" customWidth="1"/>
    <col min="12791" max="12791" width="8.625" style="246" customWidth="1"/>
    <col min="12792" max="12792" width="8.875" style="246" customWidth="1"/>
    <col min="12793" max="12795" width="7.625" style="246" customWidth="1"/>
    <col min="12796" max="12796" width="8.125" style="246" customWidth="1"/>
    <col min="12797" max="12797" width="7.625" style="246" customWidth="1"/>
    <col min="12798" max="12798" width="9" style="246" customWidth="1"/>
    <col min="12799" max="13044" width="9" style="246"/>
    <col min="13045" max="13045" width="20.125" style="246" customWidth="1"/>
    <col min="13046" max="13046" width="9.625" style="246" customWidth="1"/>
    <col min="13047" max="13047" width="8.625" style="246" customWidth="1"/>
    <col min="13048" max="13048" width="8.875" style="246" customWidth="1"/>
    <col min="13049" max="13051" width="7.625" style="246" customWidth="1"/>
    <col min="13052" max="13052" width="8.125" style="246" customWidth="1"/>
    <col min="13053" max="13053" width="7.625" style="246" customWidth="1"/>
    <col min="13054" max="13054" width="9" style="246" customWidth="1"/>
    <col min="13055" max="13300" width="9" style="246"/>
    <col min="13301" max="13301" width="20.125" style="246" customWidth="1"/>
    <col min="13302" max="13302" width="9.625" style="246" customWidth="1"/>
    <col min="13303" max="13303" width="8.625" style="246" customWidth="1"/>
    <col min="13304" max="13304" width="8.875" style="246" customWidth="1"/>
    <col min="13305" max="13307" width="7.625" style="246" customWidth="1"/>
    <col min="13308" max="13308" width="8.125" style="246" customWidth="1"/>
    <col min="13309" max="13309" width="7.625" style="246" customWidth="1"/>
    <col min="13310" max="13310" width="9" style="246" customWidth="1"/>
    <col min="13311" max="13556" width="9" style="246"/>
    <col min="13557" max="13557" width="20.125" style="246" customWidth="1"/>
    <col min="13558" max="13558" width="9.625" style="246" customWidth="1"/>
    <col min="13559" max="13559" width="8.625" style="246" customWidth="1"/>
    <col min="13560" max="13560" width="8.875" style="246" customWidth="1"/>
    <col min="13561" max="13563" width="7.625" style="246" customWidth="1"/>
    <col min="13564" max="13564" width="8.125" style="246" customWidth="1"/>
    <col min="13565" max="13565" width="7.625" style="246" customWidth="1"/>
    <col min="13566" max="13566" width="9" style="246" customWidth="1"/>
    <col min="13567" max="13812" width="9" style="246"/>
    <col min="13813" max="13813" width="20.125" style="246" customWidth="1"/>
    <col min="13814" max="13814" width="9.625" style="246" customWidth="1"/>
    <col min="13815" max="13815" width="8.625" style="246" customWidth="1"/>
    <col min="13816" max="13816" width="8.875" style="246" customWidth="1"/>
    <col min="13817" max="13819" width="7.625" style="246" customWidth="1"/>
    <col min="13820" max="13820" width="8.125" style="246" customWidth="1"/>
    <col min="13821" max="13821" width="7.625" style="246" customWidth="1"/>
    <col min="13822" max="13822" width="9" style="246" customWidth="1"/>
    <col min="13823" max="14068" width="9" style="246"/>
    <col min="14069" max="14069" width="20.125" style="246" customWidth="1"/>
    <col min="14070" max="14070" width="9.625" style="246" customWidth="1"/>
    <col min="14071" max="14071" width="8.625" style="246" customWidth="1"/>
    <col min="14072" max="14072" width="8.875" style="246" customWidth="1"/>
    <col min="14073" max="14075" width="7.625" style="246" customWidth="1"/>
    <col min="14076" max="14076" width="8.125" style="246" customWidth="1"/>
    <col min="14077" max="14077" width="7.625" style="246" customWidth="1"/>
    <col min="14078" max="14078" width="9" style="246" customWidth="1"/>
    <col min="14079" max="14324" width="9" style="246"/>
    <col min="14325" max="14325" width="20.125" style="246" customWidth="1"/>
    <col min="14326" max="14326" width="9.625" style="246" customWidth="1"/>
    <col min="14327" max="14327" width="8.625" style="246" customWidth="1"/>
    <col min="14328" max="14328" width="8.875" style="246" customWidth="1"/>
    <col min="14329" max="14331" width="7.625" style="246" customWidth="1"/>
    <col min="14332" max="14332" width="8.125" style="246" customWidth="1"/>
    <col min="14333" max="14333" width="7.625" style="246" customWidth="1"/>
    <col min="14334" max="14334" width="9" style="246" customWidth="1"/>
    <col min="14335" max="14580" width="9" style="246"/>
    <col min="14581" max="14581" width="20.125" style="246" customWidth="1"/>
    <col min="14582" max="14582" width="9.625" style="246" customWidth="1"/>
    <col min="14583" max="14583" width="8.625" style="246" customWidth="1"/>
    <col min="14584" max="14584" width="8.875" style="246" customWidth="1"/>
    <col min="14585" max="14587" width="7.625" style="246" customWidth="1"/>
    <col min="14588" max="14588" width="8.125" style="246" customWidth="1"/>
    <col min="14589" max="14589" width="7.625" style="246" customWidth="1"/>
    <col min="14590" max="14590" width="9" style="246" customWidth="1"/>
    <col min="14591" max="14836" width="9" style="246"/>
    <col min="14837" max="14837" width="20.125" style="246" customWidth="1"/>
    <col min="14838" max="14838" width="9.625" style="246" customWidth="1"/>
    <col min="14839" max="14839" width="8.625" style="246" customWidth="1"/>
    <col min="14840" max="14840" width="8.875" style="246" customWidth="1"/>
    <col min="14841" max="14843" width="7.625" style="246" customWidth="1"/>
    <col min="14844" max="14844" width="8.125" style="246" customWidth="1"/>
    <col min="14845" max="14845" width="7.625" style="246" customWidth="1"/>
    <col min="14846" max="14846" width="9" style="246" customWidth="1"/>
    <col min="14847" max="15092" width="9" style="246"/>
    <col min="15093" max="15093" width="20.125" style="246" customWidth="1"/>
    <col min="15094" max="15094" width="9.625" style="246" customWidth="1"/>
    <col min="15095" max="15095" width="8.625" style="246" customWidth="1"/>
    <col min="15096" max="15096" width="8.875" style="246" customWidth="1"/>
    <col min="15097" max="15099" width="7.625" style="246" customWidth="1"/>
    <col min="15100" max="15100" width="8.125" style="246" customWidth="1"/>
    <col min="15101" max="15101" width="7.625" style="246" customWidth="1"/>
    <col min="15102" max="15102" width="9" style="246" customWidth="1"/>
    <col min="15103" max="15348" width="9" style="246"/>
    <col min="15349" max="15349" width="20.125" style="246" customWidth="1"/>
    <col min="15350" max="15350" width="9.625" style="246" customWidth="1"/>
    <col min="15351" max="15351" width="8.625" style="246" customWidth="1"/>
    <col min="15352" max="15352" width="8.875" style="246" customWidth="1"/>
    <col min="15353" max="15355" width="7.625" style="246" customWidth="1"/>
    <col min="15356" max="15356" width="8.125" style="246" customWidth="1"/>
    <col min="15357" max="15357" width="7.625" style="246" customWidth="1"/>
    <col min="15358" max="15358" width="9" style="246" customWidth="1"/>
    <col min="15359" max="15604" width="9" style="246"/>
    <col min="15605" max="15605" width="20.125" style="246" customWidth="1"/>
    <col min="15606" max="15606" width="9.625" style="246" customWidth="1"/>
    <col min="15607" max="15607" width="8.625" style="246" customWidth="1"/>
    <col min="15608" max="15608" width="8.875" style="246" customWidth="1"/>
    <col min="15609" max="15611" width="7.625" style="246" customWidth="1"/>
    <col min="15612" max="15612" width="8.125" style="246" customWidth="1"/>
    <col min="15613" max="15613" width="7.625" style="246" customWidth="1"/>
    <col min="15614" max="15614" width="9" style="246" customWidth="1"/>
    <col min="15615" max="15860" width="9" style="246"/>
    <col min="15861" max="15861" width="20.125" style="246" customWidth="1"/>
    <col min="15862" max="15862" width="9.625" style="246" customWidth="1"/>
    <col min="15863" max="15863" width="8.625" style="246" customWidth="1"/>
    <col min="15864" max="15864" width="8.875" style="246" customWidth="1"/>
    <col min="15865" max="15867" width="7.625" style="246" customWidth="1"/>
    <col min="15868" max="15868" width="8.125" style="246" customWidth="1"/>
    <col min="15869" max="15869" width="7.625" style="246" customWidth="1"/>
    <col min="15870" max="15870" width="9" style="246" customWidth="1"/>
    <col min="15871" max="16116" width="9" style="246"/>
    <col min="16117" max="16117" width="20.125" style="246" customWidth="1"/>
    <col min="16118" max="16118" width="9.625" style="246" customWidth="1"/>
    <col min="16119" max="16119" width="8.625" style="246" customWidth="1"/>
    <col min="16120" max="16120" width="8.875" style="246" customWidth="1"/>
    <col min="16121" max="16123" width="7.625" style="246" customWidth="1"/>
    <col min="16124" max="16124" width="8.125" style="246" customWidth="1"/>
    <col min="16125" max="16125" width="7.625" style="246" customWidth="1"/>
    <col min="16126" max="16126" width="9" style="246" customWidth="1"/>
    <col min="16127" max="16384" width="9" style="246"/>
  </cols>
  <sheetData>
    <row r="1" ht="23.1" customHeight="1" spans="1:9">
      <c r="A1" s="247" t="s">
        <v>17</v>
      </c>
    </row>
    <row r="2" ht="32.45" customHeight="1" spans="1:9">
      <c r="A2" s="248" t="s">
        <v>16</v>
      </c>
      <c r="B2" s="248"/>
      <c r="C2" s="248"/>
      <c r="D2" s="248"/>
    </row>
    <row r="3" ht="23.45" customHeight="1" spans="1:9">
      <c r="D3" s="249" t="s">
        <v>84</v>
      </c>
    </row>
    <row r="4" ht="48.6" customHeight="1" spans="1:9">
      <c r="A4" s="250" t="s">
        <v>677</v>
      </c>
      <c r="B4" s="177" t="s">
        <v>86</v>
      </c>
      <c r="C4" s="66" t="s">
        <v>87</v>
      </c>
      <c r="D4" s="66" t="s">
        <v>88</v>
      </c>
    </row>
    <row r="5" ht="24.6" customHeight="1" spans="1:9">
      <c r="A5" s="250" t="s">
        <v>678</v>
      </c>
      <c r="B5" s="186">
        <f>SUM(B6:B20)</f>
        <v>538340</v>
      </c>
      <c r="C5" s="179">
        <v>619151</v>
      </c>
      <c r="D5" s="239">
        <f>B5/C5</f>
        <v>0.8695</v>
      </c>
    </row>
    <row r="6" ht="24.6" customHeight="1" spans="1:9">
      <c r="A6" s="251" t="s">
        <v>679</v>
      </c>
      <c r="B6" s="252">
        <v>86530</v>
      </c>
      <c r="C6" s="253">
        <v>77622</v>
      </c>
      <c r="D6" s="239">
        <f t="shared" ref="D6:D20" si="0">B6/C6</f>
        <v>1.1148</v>
      </c>
      <c r="E6" s="254"/>
      <c r="F6" s="254"/>
      <c r="G6" s="254"/>
      <c r="H6" s="254"/>
      <c r="I6" s="254"/>
    </row>
    <row r="7" ht="24.6" customHeight="1" spans="1:9">
      <c r="A7" s="251" t="s">
        <v>680</v>
      </c>
      <c r="B7" s="252">
        <v>51578</v>
      </c>
      <c r="C7" s="253">
        <v>51291</v>
      </c>
      <c r="D7" s="239">
        <f t="shared" si="0"/>
        <v>1.0056</v>
      </c>
      <c r="E7" s="254"/>
      <c r="F7" s="254"/>
      <c r="G7" s="254"/>
      <c r="H7" s="254"/>
      <c r="I7" s="254"/>
    </row>
    <row r="8" ht="24.6" customHeight="1" spans="1:9">
      <c r="A8" s="251" t="s">
        <v>681</v>
      </c>
      <c r="B8" s="252">
        <v>11025</v>
      </c>
      <c r="C8" s="253">
        <v>15771</v>
      </c>
      <c r="D8" s="239">
        <f t="shared" si="0"/>
        <v>0.6991</v>
      </c>
      <c r="E8" s="254"/>
      <c r="F8" s="254"/>
      <c r="G8" s="254"/>
      <c r="H8" s="254"/>
      <c r="I8" s="254"/>
    </row>
    <row r="9" ht="24.6" customHeight="1" spans="1:9">
      <c r="A9" s="251" t="s">
        <v>682</v>
      </c>
      <c r="B9" s="252"/>
      <c r="C9" s="253"/>
      <c r="D9" s="239"/>
      <c r="E9" s="254"/>
      <c r="F9" s="254"/>
      <c r="G9" s="254"/>
      <c r="H9" s="254"/>
      <c r="I9" s="254"/>
    </row>
    <row r="10" ht="24.6" customHeight="1" spans="1:9">
      <c r="A10" s="251" t="s">
        <v>683</v>
      </c>
      <c r="B10" s="252">
        <v>93223</v>
      </c>
      <c r="C10" s="253">
        <v>89321</v>
      </c>
      <c r="D10" s="239">
        <f t="shared" si="0"/>
        <v>1.0437</v>
      </c>
      <c r="E10" s="255"/>
      <c r="F10" s="254"/>
      <c r="G10" s="254"/>
      <c r="H10" s="254"/>
      <c r="I10" s="254"/>
    </row>
    <row r="11" ht="24.6" customHeight="1" spans="1:9">
      <c r="A11" s="251" t="s">
        <v>684</v>
      </c>
      <c r="B11" s="252">
        <v>6355</v>
      </c>
      <c r="C11" s="253">
        <v>16461</v>
      </c>
      <c r="D11" s="239">
        <f t="shared" si="0"/>
        <v>0.3861</v>
      </c>
      <c r="E11" s="254"/>
      <c r="F11" s="254"/>
      <c r="G11" s="254"/>
      <c r="H11" s="254"/>
      <c r="I11" s="254"/>
    </row>
    <row r="12" ht="24.6" customHeight="1" spans="1:9">
      <c r="A12" s="251" t="s">
        <v>685</v>
      </c>
      <c r="B12" s="252">
        <v>20616</v>
      </c>
      <c r="C12" s="253">
        <v>16011</v>
      </c>
      <c r="D12" s="239">
        <f t="shared" si="0"/>
        <v>1.2876</v>
      </c>
      <c r="E12" s="254"/>
      <c r="F12" s="254"/>
      <c r="G12" s="254"/>
      <c r="H12" s="254"/>
      <c r="I12" s="254"/>
    </row>
    <row r="13" ht="24.6" customHeight="1" spans="1:9">
      <c r="A13" s="251" t="s">
        <v>686</v>
      </c>
      <c r="B13" s="252">
        <v>7000</v>
      </c>
      <c r="C13" s="253">
        <v>23000</v>
      </c>
      <c r="D13" s="239">
        <f t="shared" si="0"/>
        <v>0.3043</v>
      </c>
      <c r="E13" s="254"/>
      <c r="F13" s="254"/>
      <c r="G13" s="254"/>
      <c r="H13" s="254"/>
      <c r="I13" s="254"/>
    </row>
    <row r="14" ht="24.6" customHeight="1" spans="1:9">
      <c r="A14" s="251" t="s">
        <v>687</v>
      </c>
      <c r="B14" s="252">
        <v>20458</v>
      </c>
      <c r="C14" s="253">
        <v>125960</v>
      </c>
      <c r="D14" s="239">
        <f t="shared" si="0"/>
        <v>0.1624</v>
      </c>
      <c r="E14" s="254"/>
      <c r="F14" s="254"/>
      <c r="G14" s="254"/>
      <c r="H14" s="254"/>
      <c r="I14" s="254"/>
    </row>
    <row r="15" ht="24.6" customHeight="1" spans="1:9">
      <c r="A15" s="251" t="s">
        <v>688</v>
      </c>
      <c r="B15" s="252">
        <v>8000</v>
      </c>
      <c r="C15" s="253">
        <v>9998</v>
      </c>
      <c r="D15" s="239">
        <f t="shared" si="0"/>
        <v>0.8002</v>
      </c>
      <c r="E15" s="254"/>
      <c r="F15" s="254"/>
      <c r="G15" s="254"/>
      <c r="H15" s="254"/>
      <c r="I15" s="254"/>
    </row>
    <row r="16" ht="24.6" customHeight="1" spans="1:9">
      <c r="A16" s="251" t="s">
        <v>689</v>
      </c>
      <c r="B16" s="252">
        <v>14750</v>
      </c>
      <c r="C16" s="253">
        <v>11065</v>
      </c>
      <c r="D16" s="239">
        <f t="shared" si="0"/>
        <v>1.333</v>
      </c>
      <c r="E16" s="254"/>
      <c r="F16" s="254"/>
      <c r="G16" s="254"/>
      <c r="H16" s="254"/>
      <c r="I16" s="254"/>
    </row>
    <row r="17" ht="24.6" customHeight="1" spans="1:9">
      <c r="A17" s="251" t="s">
        <v>690</v>
      </c>
      <c r="B17" s="252">
        <v>5000</v>
      </c>
      <c r="C17" s="253">
        <v>15194</v>
      </c>
      <c r="D17" s="239">
        <f t="shared" si="0"/>
        <v>0.3291</v>
      </c>
      <c r="E17" s="254"/>
      <c r="F17" s="254"/>
      <c r="G17" s="254"/>
      <c r="H17" s="254"/>
      <c r="I17" s="254"/>
    </row>
    <row r="18" ht="24.6" customHeight="1" spans="1:9">
      <c r="A18" s="251" t="s">
        <v>691</v>
      </c>
      <c r="B18" s="252">
        <f>75455+58169+22902</f>
        <v>156526</v>
      </c>
      <c r="C18" s="253">
        <v>94280</v>
      </c>
      <c r="D18" s="239">
        <f t="shared" si="0"/>
        <v>1.6602</v>
      </c>
      <c r="E18" s="254"/>
      <c r="F18" s="254"/>
      <c r="G18" s="254"/>
      <c r="H18" s="254"/>
      <c r="I18" s="254"/>
    </row>
    <row r="19" ht="24.6" customHeight="1" spans="1:9">
      <c r="A19" s="251" t="s">
        <v>692</v>
      </c>
      <c r="B19" s="252">
        <v>49200</v>
      </c>
      <c r="C19" s="253">
        <v>44200</v>
      </c>
      <c r="D19" s="239">
        <f t="shared" si="0"/>
        <v>1.1131</v>
      </c>
      <c r="E19" s="254"/>
      <c r="F19" s="254"/>
      <c r="G19" s="254"/>
      <c r="H19" s="254"/>
      <c r="I19" s="254"/>
    </row>
    <row r="20" ht="24.6" customHeight="1" spans="1:9">
      <c r="A20" s="251" t="s">
        <v>693</v>
      </c>
      <c r="B20" s="252">
        <v>8079</v>
      </c>
      <c r="C20" s="253">
        <v>28977</v>
      </c>
      <c r="D20" s="239">
        <f t="shared" si="0"/>
        <v>0.2788</v>
      </c>
      <c r="E20" s="254"/>
      <c r="F20" s="254"/>
      <c r="G20" s="254"/>
      <c r="H20" s="254"/>
      <c r="I20" s="254"/>
    </row>
    <row r="21" ht="63" customHeight="1" spans="1:9">
      <c r="A21" s="256" t="s">
        <v>694</v>
      </c>
      <c r="B21" s="256"/>
      <c r="C21" s="256"/>
      <c r="D21" s="256"/>
    </row>
    <row r="22" ht="22.15" customHeight="1"/>
    <row r="23" ht="22.15" customHeight="1"/>
    <row r="24" ht="22.15" customHeight="1"/>
    <row r="25" ht="22.15" customHeight="1"/>
  </sheetData>
  <mergeCells count="2">
    <mergeCell ref="A2:D2"/>
    <mergeCell ref="A21:D21"/>
  </mergeCells>
  <pageMargins left="0.707638888888889" right="0.707638888888889"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1"/>
  <sheetViews>
    <sheetView workbookViewId="0">
      <selection activeCell="A81" sqref="A1:D81"/>
    </sheetView>
  </sheetViews>
  <sheetFormatPr defaultColWidth="9" defaultRowHeight="11.25" outlineLevelCol="3"/>
  <cols>
    <col min="1" max="1" width="35.625" style="232" customWidth="1"/>
    <col min="2" max="2" width="16.625" style="232" customWidth="1"/>
    <col min="3" max="3" width="16.25" style="232" customWidth="1"/>
    <col min="4" max="4" width="18.75" style="232" customWidth="1"/>
    <col min="5" max="16384" width="9" style="232"/>
  </cols>
  <sheetData>
    <row r="1" ht="18.6" customHeight="1" spans="1:4">
      <c r="A1" s="233" t="s">
        <v>20</v>
      </c>
    </row>
    <row r="2" ht="20.25" spans="1:4">
      <c r="A2" s="234" t="s">
        <v>19</v>
      </c>
      <c r="B2" s="234"/>
      <c r="C2" s="234"/>
      <c r="D2" s="234"/>
    </row>
    <row r="3" ht="21" customHeight="1" spans="1:4">
      <c r="A3" s="235"/>
      <c r="D3" s="236" t="s">
        <v>84</v>
      </c>
    </row>
    <row r="4" ht="39" customHeight="1" spans="1:4">
      <c r="A4" s="237" t="s">
        <v>677</v>
      </c>
      <c r="B4" s="177" t="s">
        <v>86</v>
      </c>
      <c r="C4" s="194" t="s">
        <v>87</v>
      </c>
      <c r="D4" s="66" t="s">
        <v>88</v>
      </c>
    </row>
    <row r="5" ht="22.15" customHeight="1" spans="1:4">
      <c r="A5" s="237" t="s">
        <v>695</v>
      </c>
      <c r="B5" s="186">
        <f>SUM(B6:B80)/2</f>
        <v>234892</v>
      </c>
      <c r="C5" s="238">
        <v>210665</v>
      </c>
      <c r="D5" s="239">
        <f>B5/C5</f>
        <v>1.115</v>
      </c>
    </row>
    <row r="6" s="231" customFormat="1" ht="16.35" customHeight="1" spans="1:4">
      <c r="A6" s="240" t="s">
        <v>679</v>
      </c>
      <c r="B6" s="241">
        <f>SUM(B7:B10)</f>
        <v>81759</v>
      </c>
      <c r="C6" s="241">
        <v>70988</v>
      </c>
      <c r="D6" s="242">
        <f t="shared" ref="D6:D39" si="0">B6/C6</f>
        <v>1.1517</v>
      </c>
    </row>
    <row r="7" ht="16.35" customHeight="1" spans="1:4">
      <c r="A7" s="243" t="s">
        <v>696</v>
      </c>
      <c r="B7" s="244">
        <v>45119</v>
      </c>
      <c r="C7" s="244">
        <v>40431</v>
      </c>
      <c r="D7" s="239">
        <f t="shared" si="0"/>
        <v>1.116</v>
      </c>
    </row>
    <row r="8" ht="16.35" customHeight="1" spans="1:4">
      <c r="A8" s="243" t="s">
        <v>697</v>
      </c>
      <c r="B8" s="244">
        <v>13601</v>
      </c>
      <c r="C8" s="244">
        <v>11610</v>
      </c>
      <c r="D8" s="239">
        <f t="shared" si="0"/>
        <v>1.1715</v>
      </c>
    </row>
    <row r="9" ht="16.35" customHeight="1" spans="1:4">
      <c r="A9" s="243" t="s">
        <v>698</v>
      </c>
      <c r="B9" s="244">
        <v>7794</v>
      </c>
      <c r="C9" s="244">
        <v>5679</v>
      </c>
      <c r="D9" s="239">
        <f t="shared" si="0"/>
        <v>1.3724</v>
      </c>
    </row>
    <row r="10" ht="16.35" customHeight="1" spans="1:4">
      <c r="A10" s="243" t="s">
        <v>699</v>
      </c>
      <c r="B10" s="244">
        <v>15245</v>
      </c>
      <c r="C10" s="244">
        <v>13268</v>
      </c>
      <c r="D10" s="239">
        <f t="shared" si="0"/>
        <v>1.149</v>
      </c>
    </row>
    <row r="11" s="231" customFormat="1" ht="16.35" customHeight="1" spans="1:4">
      <c r="A11" s="240" t="s">
        <v>680</v>
      </c>
      <c r="B11" s="241">
        <f>SUM(B12:B21)</f>
        <v>12165</v>
      </c>
      <c r="C11" s="241">
        <v>10326</v>
      </c>
      <c r="D11" s="242">
        <f t="shared" si="0"/>
        <v>1.1781</v>
      </c>
    </row>
    <row r="12" ht="16.35" customHeight="1" spans="1:4">
      <c r="A12" s="243" t="s">
        <v>700</v>
      </c>
      <c r="B12" s="244">
        <v>7746</v>
      </c>
      <c r="C12" s="244">
        <v>7503</v>
      </c>
      <c r="D12" s="239">
        <f t="shared" si="0"/>
        <v>1.0324</v>
      </c>
    </row>
    <row r="13" ht="16.35" customHeight="1" spans="1:4">
      <c r="A13" s="243" t="s">
        <v>701</v>
      </c>
      <c r="B13" s="244">
        <v>14</v>
      </c>
      <c r="C13" s="244">
        <v>38</v>
      </c>
      <c r="D13" s="239">
        <f t="shared" si="0"/>
        <v>0.3684</v>
      </c>
    </row>
    <row r="14" ht="16.35" customHeight="1" spans="1:4">
      <c r="A14" s="243" t="s">
        <v>702</v>
      </c>
      <c r="B14" s="244">
        <v>32</v>
      </c>
      <c r="C14" s="244">
        <v>77</v>
      </c>
      <c r="D14" s="239">
        <f t="shared" si="0"/>
        <v>0.4156</v>
      </c>
    </row>
    <row r="15" ht="16.35" customHeight="1" spans="1:4">
      <c r="A15" s="243" t="s">
        <v>703</v>
      </c>
      <c r="B15" s="244">
        <v>13</v>
      </c>
      <c r="C15" s="244">
        <v>207</v>
      </c>
      <c r="D15" s="239">
        <f t="shared" si="0"/>
        <v>0.0628</v>
      </c>
    </row>
    <row r="16" ht="16.35" customHeight="1" spans="1:4">
      <c r="A16" s="243" t="s">
        <v>704</v>
      </c>
      <c r="B16" s="244">
        <v>564</v>
      </c>
      <c r="C16" s="244">
        <v>772</v>
      </c>
      <c r="D16" s="239">
        <f t="shared" si="0"/>
        <v>0.7306</v>
      </c>
    </row>
    <row r="17" ht="16.35" customHeight="1" spans="1:4">
      <c r="A17" s="243" t="s">
        <v>705</v>
      </c>
      <c r="B17" s="244">
        <v>149</v>
      </c>
      <c r="C17" s="244">
        <v>172</v>
      </c>
      <c r="D17" s="239">
        <f t="shared" si="0"/>
        <v>0.8663</v>
      </c>
    </row>
    <row r="18" ht="16.35" customHeight="1" spans="1:4">
      <c r="A18" s="243" t="s">
        <v>706</v>
      </c>
      <c r="B18" s="244">
        <v>28</v>
      </c>
      <c r="C18" s="244"/>
      <c r="D18" s="239"/>
    </row>
    <row r="19" ht="16.35" customHeight="1" spans="1:4">
      <c r="A19" s="243" t="s">
        <v>707</v>
      </c>
      <c r="B19" s="244">
        <v>80</v>
      </c>
      <c r="C19" s="244">
        <v>184</v>
      </c>
      <c r="D19" s="239">
        <f t="shared" si="0"/>
        <v>0.4348</v>
      </c>
    </row>
    <row r="20" ht="16.35" customHeight="1" spans="1:4">
      <c r="A20" s="243" t="s">
        <v>708</v>
      </c>
      <c r="B20" s="244">
        <v>243</v>
      </c>
      <c r="C20" s="244">
        <v>285</v>
      </c>
      <c r="D20" s="239">
        <f t="shared" si="0"/>
        <v>0.8526</v>
      </c>
    </row>
    <row r="21" ht="16.35" customHeight="1" spans="1:4">
      <c r="A21" s="243" t="s">
        <v>709</v>
      </c>
      <c r="B21" s="244">
        <v>3296</v>
      </c>
      <c r="C21" s="244">
        <v>1088</v>
      </c>
      <c r="D21" s="239">
        <f t="shared" si="0"/>
        <v>3.0294</v>
      </c>
    </row>
    <row r="22" s="231" customFormat="1" ht="16.35" customHeight="1" spans="1:4">
      <c r="A22" s="240" t="s">
        <v>681</v>
      </c>
      <c r="B22" s="241">
        <f>SUM(B23:B29)</f>
        <v>321</v>
      </c>
      <c r="C22" s="241">
        <v>1476</v>
      </c>
      <c r="D22" s="242">
        <f t="shared" si="0"/>
        <v>0.2175</v>
      </c>
    </row>
    <row r="23" ht="16.35" customHeight="1" spans="1:4">
      <c r="A23" s="243" t="s">
        <v>710</v>
      </c>
      <c r="B23" s="244">
        <v>50</v>
      </c>
      <c r="C23" s="244">
        <v>60</v>
      </c>
      <c r="D23" s="239">
        <f t="shared" si="0"/>
        <v>0.8333</v>
      </c>
    </row>
    <row r="24" ht="16.35" customHeight="1" spans="1:4">
      <c r="A24" s="243" t="s">
        <v>711</v>
      </c>
      <c r="B24" s="244"/>
      <c r="C24" s="244">
        <v>130</v>
      </c>
      <c r="D24" s="239">
        <f t="shared" si="0"/>
        <v>0</v>
      </c>
    </row>
    <row r="25" ht="16.35" customHeight="1" spans="1:4">
      <c r="A25" s="243" t="s">
        <v>712</v>
      </c>
      <c r="B25" s="244"/>
      <c r="C25" s="244">
        <v>0</v>
      </c>
      <c r="D25" s="239"/>
    </row>
    <row r="26" ht="16.35" customHeight="1" spans="1:4">
      <c r="A26" s="243" t="s">
        <v>713</v>
      </c>
      <c r="B26" s="244"/>
      <c r="C26" s="244"/>
      <c r="D26" s="239"/>
    </row>
    <row r="27" ht="16.35" customHeight="1" spans="1:4">
      <c r="A27" s="243" t="s">
        <v>714</v>
      </c>
      <c r="B27" s="244">
        <v>241</v>
      </c>
      <c r="C27" s="244">
        <v>1232</v>
      </c>
      <c r="D27" s="239">
        <f t="shared" si="0"/>
        <v>0.1956</v>
      </c>
    </row>
    <row r="28" ht="16.35" customHeight="1" spans="1:4">
      <c r="A28" s="243" t="s">
        <v>715</v>
      </c>
      <c r="B28" s="244">
        <v>30</v>
      </c>
      <c r="C28" s="244">
        <v>15</v>
      </c>
      <c r="D28" s="239">
        <f t="shared" si="0"/>
        <v>2</v>
      </c>
    </row>
    <row r="29" ht="16.35" customHeight="1" spans="1:4">
      <c r="A29" s="243" t="s">
        <v>716</v>
      </c>
      <c r="B29" s="244"/>
      <c r="C29" s="244">
        <v>39</v>
      </c>
      <c r="D29" s="239">
        <f t="shared" si="0"/>
        <v>0</v>
      </c>
    </row>
    <row r="30" s="231" customFormat="1" ht="16.35" customHeight="1" spans="1:4">
      <c r="A30" s="240" t="s">
        <v>682</v>
      </c>
      <c r="B30" s="241">
        <f>SUM(B31:B36)</f>
        <v>0</v>
      </c>
      <c r="C30" s="241">
        <v>0</v>
      </c>
      <c r="D30" s="242"/>
    </row>
    <row r="31" ht="16.35" customHeight="1" spans="1:4">
      <c r="A31" s="243" t="s">
        <v>710</v>
      </c>
      <c r="B31" s="244"/>
      <c r="C31" s="244"/>
      <c r="D31" s="239"/>
    </row>
    <row r="32" ht="16.35" customHeight="1" spans="1:4">
      <c r="A32" s="243" t="s">
        <v>711</v>
      </c>
      <c r="B32" s="244"/>
      <c r="C32" s="244"/>
      <c r="D32" s="239"/>
    </row>
    <row r="33" ht="16.35" customHeight="1" spans="1:4">
      <c r="A33" s="243" t="s">
        <v>712</v>
      </c>
      <c r="B33" s="244"/>
      <c r="C33" s="244"/>
      <c r="D33" s="239"/>
    </row>
    <row r="34" ht="16.35" customHeight="1" spans="1:4">
      <c r="A34" s="243" t="s">
        <v>714</v>
      </c>
      <c r="B34" s="244"/>
      <c r="C34" s="244"/>
      <c r="D34" s="239"/>
    </row>
    <row r="35" ht="16.35" customHeight="1" spans="1:4">
      <c r="A35" s="243" t="s">
        <v>715</v>
      </c>
      <c r="B35" s="244"/>
      <c r="C35" s="244"/>
      <c r="D35" s="239"/>
    </row>
    <row r="36" ht="16.35" customHeight="1" spans="1:4">
      <c r="A36" s="243" t="s">
        <v>716</v>
      </c>
      <c r="B36" s="244"/>
      <c r="C36" s="244"/>
      <c r="D36" s="239"/>
    </row>
    <row r="37" s="231" customFormat="1" ht="16.35" customHeight="1" spans="1:4">
      <c r="A37" s="240" t="s">
        <v>683</v>
      </c>
      <c r="B37" s="241">
        <f>SUM(B38:B40)</f>
        <v>80367</v>
      </c>
      <c r="C37" s="241">
        <v>74082</v>
      </c>
      <c r="D37" s="242">
        <f t="shared" si="0"/>
        <v>1.0848</v>
      </c>
    </row>
    <row r="38" ht="16.35" customHeight="1" spans="1:4">
      <c r="A38" s="243" t="s">
        <v>717</v>
      </c>
      <c r="B38" s="244">
        <v>70684</v>
      </c>
      <c r="C38" s="244">
        <v>67116</v>
      </c>
      <c r="D38" s="239">
        <f t="shared" si="0"/>
        <v>1.0532</v>
      </c>
    </row>
    <row r="39" ht="16.35" customHeight="1" spans="1:4">
      <c r="A39" s="243" t="s">
        <v>718</v>
      </c>
      <c r="B39" s="244">
        <v>9683</v>
      </c>
      <c r="C39" s="244">
        <v>6966</v>
      </c>
      <c r="D39" s="239">
        <f t="shared" si="0"/>
        <v>1.39</v>
      </c>
    </row>
    <row r="40" ht="16.35" customHeight="1" spans="1:4">
      <c r="A40" s="243" t="s">
        <v>719</v>
      </c>
      <c r="B40" s="244"/>
      <c r="C40" s="244"/>
      <c r="D40" s="239"/>
    </row>
    <row r="41" s="231" customFormat="1" ht="16.35" customHeight="1" spans="1:4">
      <c r="A41" s="240" t="s">
        <v>684</v>
      </c>
      <c r="B41" s="241">
        <f>SUM(B42:B43)</f>
        <v>2051</v>
      </c>
      <c r="C41" s="241">
        <v>373</v>
      </c>
      <c r="D41" s="242">
        <f>B41/C41</f>
        <v>5.4987</v>
      </c>
    </row>
    <row r="42" ht="16.35" customHeight="1" spans="1:4">
      <c r="A42" s="243" t="s">
        <v>720</v>
      </c>
      <c r="B42" s="244">
        <v>2051</v>
      </c>
      <c r="C42" s="244">
        <v>373</v>
      </c>
      <c r="D42" s="239">
        <f>B42/C42</f>
        <v>5.4987</v>
      </c>
    </row>
    <row r="43" ht="16.35" customHeight="1" spans="1:4">
      <c r="A43" s="243" t="s">
        <v>721</v>
      </c>
      <c r="B43" s="244"/>
      <c r="C43" s="244"/>
      <c r="D43" s="239"/>
    </row>
    <row r="44" s="231" customFormat="1" ht="16.35" customHeight="1" spans="1:4">
      <c r="A44" s="240" t="s">
        <v>685</v>
      </c>
      <c r="B44" s="241">
        <f>SUM(B45:B47)</f>
        <v>0</v>
      </c>
      <c r="C44" s="241">
        <v>0</v>
      </c>
      <c r="D44" s="242"/>
    </row>
    <row r="45" ht="16.35" customHeight="1" spans="1:4">
      <c r="A45" s="243" t="s">
        <v>722</v>
      </c>
      <c r="B45" s="244"/>
      <c r="C45" s="244"/>
      <c r="D45" s="239"/>
    </row>
    <row r="46" ht="16.35" customHeight="1" spans="1:4">
      <c r="A46" s="243" t="s">
        <v>723</v>
      </c>
      <c r="B46" s="244"/>
      <c r="C46" s="244"/>
      <c r="D46" s="239"/>
    </row>
    <row r="47" ht="16.35" customHeight="1" spans="1:4">
      <c r="A47" s="243" t="s">
        <v>724</v>
      </c>
      <c r="B47" s="244"/>
      <c r="C47" s="244"/>
      <c r="D47" s="239"/>
    </row>
    <row r="48" s="231" customFormat="1" ht="16.35" customHeight="1" spans="1:4">
      <c r="A48" s="240" t="s">
        <v>686</v>
      </c>
      <c r="B48" s="241">
        <f>SUM(B49:B50)</f>
        <v>0</v>
      </c>
      <c r="C48" s="241">
        <v>0</v>
      </c>
      <c r="D48" s="242"/>
    </row>
    <row r="49" ht="16.35" customHeight="1" spans="1:4">
      <c r="A49" s="243" t="s">
        <v>725</v>
      </c>
      <c r="B49" s="244"/>
      <c r="C49" s="244"/>
      <c r="D49" s="239"/>
    </row>
    <row r="50" ht="16.35" customHeight="1" spans="1:4">
      <c r="A50" s="243" t="s">
        <v>726</v>
      </c>
      <c r="B50" s="244"/>
      <c r="C50" s="244"/>
      <c r="D50" s="239"/>
    </row>
    <row r="51" s="231" customFormat="1" ht="16.35" customHeight="1" spans="1:4">
      <c r="A51" s="240" t="s">
        <v>687</v>
      </c>
      <c r="B51" s="241">
        <f>SUM(B52:B56)</f>
        <v>5228</v>
      </c>
      <c r="C51" s="241">
        <v>3689</v>
      </c>
      <c r="D51" s="242">
        <f>B51/C51</f>
        <v>1.4172</v>
      </c>
    </row>
    <row r="52" ht="16.35" customHeight="1" spans="1:4">
      <c r="A52" s="243" t="s">
        <v>727</v>
      </c>
      <c r="B52" s="244">
        <v>501</v>
      </c>
      <c r="C52" s="244">
        <v>555</v>
      </c>
      <c r="D52" s="239">
        <f>B52/C52</f>
        <v>0.9027</v>
      </c>
    </row>
    <row r="53" ht="16.35" customHeight="1" spans="1:4">
      <c r="A53" s="243" t="s">
        <v>728</v>
      </c>
      <c r="B53" s="244">
        <v>2186</v>
      </c>
      <c r="C53" s="244">
        <v>207</v>
      </c>
      <c r="D53" s="239">
        <f>B53/C53</f>
        <v>10.5604</v>
      </c>
    </row>
    <row r="54" ht="16.35" customHeight="1" spans="1:4">
      <c r="A54" s="243" t="s">
        <v>729</v>
      </c>
      <c r="B54" s="244"/>
      <c r="C54" s="244"/>
      <c r="D54" s="239"/>
    </row>
    <row r="55" ht="16.35" customHeight="1" spans="1:4">
      <c r="A55" s="243" t="s">
        <v>730</v>
      </c>
      <c r="B55" s="244">
        <v>981</v>
      </c>
      <c r="C55" s="244">
        <v>410</v>
      </c>
      <c r="D55" s="239">
        <f>B55/C55</f>
        <v>2.3927</v>
      </c>
    </row>
    <row r="56" ht="16.35" customHeight="1" spans="1:4">
      <c r="A56" s="243" t="s">
        <v>731</v>
      </c>
      <c r="B56" s="244">
        <v>1560</v>
      </c>
      <c r="C56" s="244">
        <v>2517</v>
      </c>
      <c r="D56" s="239">
        <f>B56/C56</f>
        <v>0.6198</v>
      </c>
    </row>
    <row r="57" s="231" customFormat="1" ht="16.35" customHeight="1" spans="1:4">
      <c r="A57" s="240" t="s">
        <v>688</v>
      </c>
      <c r="B57" s="241">
        <f>SUM(B58:B59)</f>
        <v>8000</v>
      </c>
      <c r="C57" s="241">
        <v>9513</v>
      </c>
      <c r="D57" s="242">
        <f>B57/C57</f>
        <v>0.841</v>
      </c>
    </row>
    <row r="58" ht="16.35" customHeight="1" spans="1:4">
      <c r="A58" s="243" t="s">
        <v>732</v>
      </c>
      <c r="B58" s="244">
        <v>8000</v>
      </c>
      <c r="C58" s="244">
        <v>9513</v>
      </c>
      <c r="D58" s="239">
        <f>B58/C58</f>
        <v>0.841</v>
      </c>
    </row>
    <row r="59" ht="16.35" customHeight="1" spans="1:4">
      <c r="A59" s="243" t="s">
        <v>733</v>
      </c>
      <c r="B59" s="244"/>
      <c r="C59" s="244"/>
      <c r="D59" s="239"/>
    </row>
    <row r="60" s="231" customFormat="1" ht="16.35" customHeight="1" spans="1:4">
      <c r="A60" s="240" t="s">
        <v>689</v>
      </c>
      <c r="B60" s="241">
        <f>SUM(B61:B64)</f>
        <v>0</v>
      </c>
      <c r="C60" s="241">
        <v>0</v>
      </c>
      <c r="D60" s="242"/>
    </row>
    <row r="61" ht="16.35" customHeight="1" spans="1:4">
      <c r="A61" s="243" t="s">
        <v>734</v>
      </c>
      <c r="B61" s="244"/>
      <c r="C61" s="244"/>
      <c r="D61" s="239"/>
    </row>
    <row r="62" ht="16.35" customHeight="1" spans="1:4">
      <c r="A62" s="243" t="s">
        <v>735</v>
      </c>
      <c r="B62" s="244"/>
      <c r="C62" s="244"/>
      <c r="D62" s="239"/>
    </row>
    <row r="63" ht="16.35" customHeight="1" spans="1:4">
      <c r="A63" s="243" t="s">
        <v>736</v>
      </c>
      <c r="B63" s="244"/>
      <c r="C63" s="244"/>
      <c r="D63" s="239"/>
    </row>
    <row r="64" ht="16.35" customHeight="1" spans="1:4">
      <c r="A64" s="243" t="s">
        <v>737</v>
      </c>
      <c r="B64" s="244"/>
      <c r="C64" s="244"/>
      <c r="D64" s="239"/>
    </row>
    <row r="65" s="231" customFormat="1" ht="16.35" customHeight="1" spans="1:4">
      <c r="A65" s="240" t="s">
        <v>690</v>
      </c>
      <c r="B65" s="241">
        <f>SUM(B66:B67)</f>
        <v>0</v>
      </c>
      <c r="C65" s="241">
        <v>0</v>
      </c>
      <c r="D65" s="242"/>
    </row>
    <row r="66" ht="16.35" customHeight="1" spans="1:4">
      <c r="A66" s="243" t="s">
        <v>738</v>
      </c>
      <c r="B66" s="244"/>
      <c r="C66" s="244"/>
      <c r="D66" s="239"/>
    </row>
    <row r="67" ht="16.35" customHeight="1" spans="1:4">
      <c r="A67" s="243" t="s">
        <v>739</v>
      </c>
      <c r="B67" s="244"/>
      <c r="C67" s="244"/>
      <c r="D67" s="239"/>
    </row>
    <row r="68" s="231" customFormat="1" ht="16.35" customHeight="1" spans="1:4">
      <c r="A68" s="240" t="s">
        <v>691</v>
      </c>
      <c r="B68" s="241">
        <v>0</v>
      </c>
      <c r="C68" s="241">
        <v>0</v>
      </c>
      <c r="D68" s="242"/>
    </row>
    <row r="69" ht="16.35" customHeight="1" spans="1:4">
      <c r="A69" s="243" t="s">
        <v>740</v>
      </c>
      <c r="B69" s="244"/>
      <c r="C69" s="244"/>
      <c r="D69" s="239"/>
    </row>
    <row r="70" ht="16.35" customHeight="1" spans="1:4">
      <c r="A70" s="243" t="s">
        <v>741</v>
      </c>
      <c r="B70" s="244"/>
      <c r="C70" s="244"/>
      <c r="D70" s="239"/>
    </row>
    <row r="71" ht="16.35" customHeight="1" spans="1:4">
      <c r="A71" s="243" t="s">
        <v>742</v>
      </c>
      <c r="B71" s="244"/>
      <c r="C71" s="244"/>
      <c r="D71" s="239"/>
    </row>
    <row r="72" ht="16.35" customHeight="1" spans="1:4">
      <c r="A72" s="243" t="s">
        <v>743</v>
      </c>
      <c r="B72" s="244"/>
      <c r="C72" s="244"/>
      <c r="D72" s="239"/>
    </row>
    <row r="73" s="231" customFormat="1" ht="16.35" customHeight="1" spans="1:4">
      <c r="A73" s="240" t="s">
        <v>692</v>
      </c>
      <c r="B73" s="241">
        <f>SUM(B74:B75)</f>
        <v>45000</v>
      </c>
      <c r="C73" s="241">
        <v>40000</v>
      </c>
      <c r="D73" s="242">
        <f>B73/C73</f>
        <v>1.125</v>
      </c>
    </row>
    <row r="74" ht="16.35" customHeight="1" spans="1:4">
      <c r="A74" s="243" t="s">
        <v>744</v>
      </c>
      <c r="B74" s="244"/>
      <c r="C74" s="244"/>
      <c r="D74" s="239"/>
    </row>
    <row r="75" ht="16.35" customHeight="1" spans="1:4">
      <c r="A75" s="243" t="s">
        <v>745</v>
      </c>
      <c r="B75" s="244">
        <v>45000</v>
      </c>
      <c r="C75" s="244">
        <v>40000</v>
      </c>
      <c r="D75" s="239">
        <f>B75/C75</f>
        <v>1.125</v>
      </c>
    </row>
    <row r="76" s="231" customFormat="1" ht="16.35" customHeight="1" spans="1:4">
      <c r="A76" s="240" t="s">
        <v>693</v>
      </c>
      <c r="B76" s="241">
        <f>SUM(B77:B80)</f>
        <v>1</v>
      </c>
      <c r="C76" s="241">
        <v>218</v>
      </c>
      <c r="D76" s="242">
        <f>B76/C76</f>
        <v>0.0046</v>
      </c>
    </row>
    <row r="77" ht="16.35" customHeight="1" spans="1:4">
      <c r="A77" s="243" t="s">
        <v>746</v>
      </c>
      <c r="B77" s="244"/>
      <c r="C77" s="244"/>
      <c r="D77" s="239"/>
    </row>
    <row r="78" ht="16.35" customHeight="1" spans="1:4">
      <c r="A78" s="243" t="s">
        <v>747</v>
      </c>
      <c r="B78" s="244"/>
      <c r="C78" s="244"/>
      <c r="D78" s="239"/>
    </row>
    <row r="79" ht="16.35" customHeight="1" spans="1:4">
      <c r="A79" s="243" t="s">
        <v>748</v>
      </c>
      <c r="B79" s="244"/>
      <c r="C79" s="244"/>
      <c r="D79" s="239"/>
    </row>
    <row r="80" ht="17.45" customHeight="1" spans="1:4">
      <c r="A80" s="243" t="s">
        <v>749</v>
      </c>
      <c r="B80" s="244">
        <v>1</v>
      </c>
      <c r="C80" s="244">
        <v>218</v>
      </c>
      <c r="D80" s="239">
        <f>B80/C80</f>
        <v>0.0046</v>
      </c>
    </row>
    <row r="81" ht="44" customHeight="1" spans="1:4">
      <c r="A81" s="245" t="s">
        <v>750</v>
      </c>
      <c r="B81" s="245"/>
      <c r="C81" s="245"/>
      <c r="D81" s="245"/>
    </row>
  </sheetData>
  <mergeCells count="2">
    <mergeCell ref="A2:D2"/>
    <mergeCell ref="A81:D81"/>
  </mergeCells>
  <pageMargins left="0.707638888888889" right="0.707638888888889" top="0.747916666666667" bottom="0.747916666666667" header="0.313888888888889" footer="0.313888888888889"/>
  <pageSetup paperSize="9" scale="94" fitToHeight="0"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B92"/>
  <sheetViews>
    <sheetView workbookViewId="0">
      <selection activeCell="B92" sqref="A1:B92"/>
    </sheetView>
  </sheetViews>
  <sheetFormatPr defaultColWidth="9" defaultRowHeight="14.25" outlineLevelCol="1"/>
  <cols>
    <col min="1" max="1" width="64.25" customWidth="1"/>
    <col min="2" max="2" width="22.875" customWidth="1"/>
  </cols>
  <sheetData>
    <row r="1" spans="1:2">
      <c r="A1" s="18" t="s">
        <v>23</v>
      </c>
    </row>
    <row r="2" ht="29.1" customHeight="1" spans="1:2">
      <c r="A2" s="209" t="s">
        <v>22</v>
      </c>
      <c r="B2" s="209"/>
    </row>
    <row r="3" spans="1:2">
      <c r="A3" s="219"/>
      <c r="B3" s="176" t="s">
        <v>751</v>
      </c>
    </row>
    <row r="4" ht="19.7" customHeight="1" spans="1:2">
      <c r="A4" s="220" t="s">
        <v>752</v>
      </c>
      <c r="B4" s="140" t="s">
        <v>753</v>
      </c>
    </row>
    <row r="5" ht="16.7" customHeight="1" spans="1:2">
      <c r="A5" s="221" t="s">
        <v>754</v>
      </c>
      <c r="B5" s="222">
        <v>0</v>
      </c>
    </row>
    <row r="6" ht="16.7" customHeight="1" spans="1:2">
      <c r="A6" s="223" t="s">
        <v>755</v>
      </c>
      <c r="B6" s="222">
        <v>0</v>
      </c>
    </row>
    <row r="7" ht="16.7" customHeight="1" spans="1:2">
      <c r="A7" s="223" t="s">
        <v>756</v>
      </c>
      <c r="B7" s="222">
        <v>0</v>
      </c>
    </row>
    <row r="8" ht="16.7" customHeight="1" spans="1:2">
      <c r="A8" s="223" t="s">
        <v>757</v>
      </c>
      <c r="B8" s="222">
        <v>0</v>
      </c>
    </row>
    <row r="9" s="218" customFormat="1" ht="16.7" customHeight="1" spans="1:2">
      <c r="A9" s="224" t="s">
        <v>758</v>
      </c>
      <c r="B9" s="225">
        <f>SUM(B10:B24)</f>
        <v>58169</v>
      </c>
    </row>
    <row r="10" ht="16.7" customHeight="1" spans="1:2">
      <c r="A10" s="223" t="s">
        <v>759</v>
      </c>
      <c r="B10" s="222">
        <v>24024</v>
      </c>
    </row>
    <row r="11" ht="16.7" customHeight="1" spans="1:2">
      <c r="A11" s="223" t="s">
        <v>760</v>
      </c>
      <c r="B11" s="222">
        <v>209</v>
      </c>
    </row>
    <row r="12" ht="16.7" customHeight="1" spans="1:2">
      <c r="A12" s="223" t="s">
        <v>761</v>
      </c>
      <c r="B12" s="222"/>
    </row>
    <row r="13" ht="16.7" customHeight="1" spans="1:2">
      <c r="A13" s="223" t="s">
        <v>762</v>
      </c>
      <c r="B13" s="222"/>
    </row>
    <row r="14" ht="16.7" customHeight="1" spans="1:2">
      <c r="A14" s="223" t="s">
        <v>763</v>
      </c>
      <c r="B14" s="222">
        <v>4240</v>
      </c>
    </row>
    <row r="15" ht="16.7" customHeight="1" spans="1:2">
      <c r="A15" s="223" t="s">
        <v>764</v>
      </c>
      <c r="B15" s="222"/>
    </row>
    <row r="16" ht="16.7" customHeight="1" spans="1:2">
      <c r="A16" s="223" t="s">
        <v>765</v>
      </c>
      <c r="B16" s="222">
        <v>424</v>
      </c>
    </row>
    <row r="17" ht="16.7" customHeight="1" spans="1:2">
      <c r="A17" s="223" t="s">
        <v>766</v>
      </c>
      <c r="B17" s="222">
        <f>2029+104</f>
        <v>2133</v>
      </c>
    </row>
    <row r="18" ht="16.7" customHeight="1" spans="1:2">
      <c r="A18" s="223" t="s">
        <v>767</v>
      </c>
      <c r="B18" s="222">
        <v>13213</v>
      </c>
    </row>
    <row r="19" ht="16.7" customHeight="1" spans="1:2">
      <c r="A19" s="226" t="s">
        <v>768</v>
      </c>
      <c r="B19" s="222">
        <v>1968</v>
      </c>
    </row>
    <row r="20" ht="16.7" customHeight="1" spans="1:2">
      <c r="A20" s="223" t="s">
        <v>769</v>
      </c>
      <c r="B20" s="222">
        <v>7213</v>
      </c>
    </row>
    <row r="21" ht="16.7" customHeight="1" spans="1:2">
      <c r="A21" s="223" t="s">
        <v>770</v>
      </c>
      <c r="B21" s="222"/>
    </row>
    <row r="22" ht="16.7" customHeight="1" spans="1:2">
      <c r="A22" s="223" t="s">
        <v>771</v>
      </c>
      <c r="B22" s="222"/>
    </row>
    <row r="23" ht="16.7" customHeight="1" spans="1:2">
      <c r="A23" s="223" t="s">
        <v>772</v>
      </c>
      <c r="B23" s="222">
        <v>1216</v>
      </c>
    </row>
    <row r="24" ht="16.7" customHeight="1" spans="1:2">
      <c r="A24" s="223" t="s">
        <v>773</v>
      </c>
      <c r="B24" s="222">
        <f>3633-104</f>
        <v>3529</v>
      </c>
    </row>
    <row r="25" s="218" customFormat="1" ht="16.7" customHeight="1" spans="1:2">
      <c r="A25" s="224" t="s">
        <v>774</v>
      </c>
      <c r="B25" s="225">
        <f>SUM(B26:B92)/2</f>
        <v>74783</v>
      </c>
    </row>
    <row r="26" s="16" customFormat="1" ht="16.7" customHeight="1" spans="1:2">
      <c r="A26" s="227" t="s">
        <v>775</v>
      </c>
      <c r="B26" s="228">
        <f>SUM(B27:B44)</f>
        <v>3632</v>
      </c>
    </row>
    <row r="27" ht="16.7" customHeight="1" spans="1:2">
      <c r="A27" s="229" t="s">
        <v>776</v>
      </c>
      <c r="B27" s="222">
        <v>190</v>
      </c>
    </row>
    <row r="28" ht="16.7" customHeight="1" spans="1:2">
      <c r="A28" s="230" t="s">
        <v>777</v>
      </c>
      <c r="B28" s="222">
        <v>13</v>
      </c>
    </row>
    <row r="29" ht="16.7" customHeight="1" spans="1:2">
      <c r="A29" s="230" t="s">
        <v>778</v>
      </c>
      <c r="B29" s="222">
        <v>1745</v>
      </c>
    </row>
    <row r="30" ht="16.7" customHeight="1" spans="1:2">
      <c r="A30" s="230" t="s">
        <v>779</v>
      </c>
      <c r="B30" s="222">
        <v>50</v>
      </c>
    </row>
    <row r="31" ht="16.7" customHeight="1" spans="1:2">
      <c r="A31" s="230" t="s">
        <v>780</v>
      </c>
      <c r="B31" s="222">
        <v>200</v>
      </c>
    </row>
    <row r="32" ht="16.7" customHeight="1" spans="1:2">
      <c r="A32" s="230" t="s">
        <v>781</v>
      </c>
      <c r="B32" s="222">
        <v>100</v>
      </c>
    </row>
    <row r="33" ht="16.7" customHeight="1" spans="1:2">
      <c r="A33" s="230" t="s">
        <v>782</v>
      </c>
      <c r="B33" s="222">
        <v>5</v>
      </c>
    </row>
    <row r="34" ht="16.7" customHeight="1" spans="1:2">
      <c r="A34" s="230" t="s">
        <v>783</v>
      </c>
      <c r="B34" s="222">
        <v>5</v>
      </c>
    </row>
    <row r="35" ht="16.7" customHeight="1" spans="1:2">
      <c r="A35" s="230" t="s">
        <v>784</v>
      </c>
      <c r="B35" s="222">
        <v>5</v>
      </c>
    </row>
    <row r="36" ht="16.7" customHeight="1" spans="1:2">
      <c r="A36" s="230" t="s">
        <v>785</v>
      </c>
      <c r="B36" s="222">
        <v>97</v>
      </c>
    </row>
    <row r="37" ht="16.7" customHeight="1" spans="1:2">
      <c r="A37" s="230" t="s">
        <v>786</v>
      </c>
      <c r="B37" s="222">
        <v>14</v>
      </c>
    </row>
    <row r="38" ht="16.7" customHeight="1" spans="1:2">
      <c r="A38" s="230" t="s">
        <v>787</v>
      </c>
      <c r="B38" s="222">
        <v>16</v>
      </c>
    </row>
    <row r="39" ht="16.7" customHeight="1" spans="1:2">
      <c r="A39" s="230" t="s">
        <v>788</v>
      </c>
      <c r="B39" s="222">
        <v>180</v>
      </c>
    </row>
    <row r="40" ht="16.7" customHeight="1" spans="1:2">
      <c r="A40" s="230" t="s">
        <v>789</v>
      </c>
      <c r="B40" s="222">
        <v>72</v>
      </c>
    </row>
    <row r="41" ht="16.7" customHeight="1" spans="1:2">
      <c r="A41" s="230" t="s">
        <v>790</v>
      </c>
      <c r="B41" s="222">
        <v>10</v>
      </c>
    </row>
    <row r="42" ht="16.7" customHeight="1" spans="1:2">
      <c r="A42" s="230" t="s">
        <v>791</v>
      </c>
      <c r="B42" s="222">
        <v>50</v>
      </c>
    </row>
    <row r="43" ht="16.7" customHeight="1" spans="1:2">
      <c r="A43" s="230" t="s">
        <v>792</v>
      </c>
      <c r="B43" s="222">
        <v>400</v>
      </c>
    </row>
    <row r="44" ht="16.7" customHeight="1" spans="1:2">
      <c r="A44" s="230" t="s">
        <v>793</v>
      </c>
      <c r="B44" s="222">
        <v>480</v>
      </c>
    </row>
    <row r="45" s="16" customFormat="1" ht="16.7" customHeight="1" spans="1:2">
      <c r="A45" s="227" t="s">
        <v>794</v>
      </c>
      <c r="B45" s="228">
        <v>220</v>
      </c>
    </row>
    <row r="46" ht="16.7" customHeight="1" spans="1:2">
      <c r="A46" s="229" t="s">
        <v>795</v>
      </c>
      <c r="B46" s="222">
        <v>220</v>
      </c>
    </row>
    <row r="47" ht="16.7" customHeight="1" spans="1:2">
      <c r="A47" s="223" t="s">
        <v>796</v>
      </c>
      <c r="B47" s="222">
        <v>0</v>
      </c>
    </row>
    <row r="48" s="16" customFormat="1" ht="16.7" customHeight="1" spans="1:2">
      <c r="A48" s="227" t="s">
        <v>797</v>
      </c>
      <c r="B48" s="228">
        <f>SUM(B49:B50)</f>
        <v>80</v>
      </c>
    </row>
    <row r="49" ht="16.7" customHeight="1" spans="1:2">
      <c r="A49" s="229" t="s">
        <v>798</v>
      </c>
      <c r="B49" s="222">
        <v>60</v>
      </c>
    </row>
    <row r="50" ht="16.7" customHeight="1" spans="1:2">
      <c r="A50" s="230" t="s">
        <v>799</v>
      </c>
      <c r="B50" s="222">
        <v>20</v>
      </c>
    </row>
    <row r="51" ht="16.7" customHeight="1" spans="1:2">
      <c r="A51" s="223" t="s">
        <v>800</v>
      </c>
      <c r="B51" s="222">
        <v>0</v>
      </c>
    </row>
    <row r="52" s="16" customFormat="1" ht="16.7" customHeight="1" spans="1:2">
      <c r="A52" s="227" t="s">
        <v>801</v>
      </c>
      <c r="B52" s="228">
        <f>SUM(B53:B55)</f>
        <v>186</v>
      </c>
    </row>
    <row r="53" ht="16.7" customHeight="1" spans="1:2">
      <c r="A53" s="229" t="s">
        <v>802</v>
      </c>
      <c r="B53" s="222">
        <v>6</v>
      </c>
    </row>
    <row r="54" ht="16.7" customHeight="1" spans="1:2">
      <c r="A54" s="230" t="s">
        <v>803</v>
      </c>
      <c r="B54" s="222">
        <v>80</v>
      </c>
    </row>
    <row r="55" ht="16.7" customHeight="1" spans="1:2">
      <c r="A55" s="230" t="s">
        <v>804</v>
      </c>
      <c r="B55" s="222">
        <v>100</v>
      </c>
    </row>
    <row r="56" s="16" customFormat="1" ht="16.7" customHeight="1" spans="1:2">
      <c r="A56" s="227" t="s">
        <v>805</v>
      </c>
      <c r="B56" s="228">
        <f>SUM(B57:B63)</f>
        <v>55385</v>
      </c>
    </row>
    <row r="57" ht="16.7" customHeight="1" spans="1:2">
      <c r="A57" s="229" t="s">
        <v>806</v>
      </c>
      <c r="B57" s="222">
        <v>57</v>
      </c>
    </row>
    <row r="58" ht="16.7" customHeight="1" spans="1:2">
      <c r="A58" s="230" t="s">
        <v>807</v>
      </c>
      <c r="B58" s="222">
        <v>8715</v>
      </c>
    </row>
    <row r="59" ht="16.7" customHeight="1" spans="1:2">
      <c r="A59" s="230" t="s">
        <v>808</v>
      </c>
      <c r="B59" s="222">
        <v>46170</v>
      </c>
    </row>
    <row r="60" ht="16.7" customHeight="1" spans="1:2">
      <c r="A60" s="230" t="s">
        <v>809</v>
      </c>
      <c r="B60" s="222">
        <v>67</v>
      </c>
    </row>
    <row r="61" ht="16.7" customHeight="1" spans="1:2">
      <c r="A61" s="230" t="s">
        <v>810</v>
      </c>
      <c r="B61" s="222">
        <v>10</v>
      </c>
    </row>
    <row r="62" ht="16.7" customHeight="1" spans="1:2">
      <c r="A62" s="230" t="s">
        <v>811</v>
      </c>
      <c r="B62" s="222">
        <v>4</v>
      </c>
    </row>
    <row r="63" ht="16.7" customHeight="1" spans="1:2">
      <c r="A63" s="230" t="s">
        <v>812</v>
      </c>
      <c r="B63" s="222">
        <v>362</v>
      </c>
    </row>
    <row r="64" s="16" customFormat="1" ht="16.7" customHeight="1" spans="1:2">
      <c r="A64" s="227" t="s">
        <v>813</v>
      </c>
      <c r="B64" s="228">
        <f>SUM(B65:B68)</f>
        <v>2054</v>
      </c>
    </row>
    <row r="65" ht="16.7" customHeight="1" spans="1:2">
      <c r="A65" s="229" t="s">
        <v>814</v>
      </c>
      <c r="B65" s="222">
        <v>1800</v>
      </c>
    </row>
    <row r="66" ht="16.7" customHeight="1" spans="1:2">
      <c r="A66" s="230" t="s">
        <v>815</v>
      </c>
      <c r="B66" s="222">
        <v>112</v>
      </c>
    </row>
    <row r="67" ht="16.7" customHeight="1" spans="1:2">
      <c r="A67" s="230" t="s">
        <v>816</v>
      </c>
      <c r="B67" s="222">
        <v>140</v>
      </c>
    </row>
    <row r="68" ht="16.7" customHeight="1" spans="1:2">
      <c r="A68" s="230" t="s">
        <v>817</v>
      </c>
      <c r="B68" s="222">
        <v>2</v>
      </c>
    </row>
    <row r="69" ht="16.7" customHeight="1" spans="1:2">
      <c r="A69" s="223" t="s">
        <v>818</v>
      </c>
      <c r="B69" s="222">
        <v>0</v>
      </c>
    </row>
    <row r="70" s="16" customFormat="1" ht="16.7" customHeight="1" spans="1:2">
      <c r="A70" s="227" t="s">
        <v>819</v>
      </c>
      <c r="B70" s="228">
        <v>250</v>
      </c>
    </row>
    <row r="71" ht="16.7" customHeight="1" spans="1:2">
      <c r="A71" s="229" t="s">
        <v>820</v>
      </c>
      <c r="B71" s="222">
        <v>250</v>
      </c>
    </row>
    <row r="72" s="16" customFormat="1" ht="16.7" customHeight="1" spans="1:2">
      <c r="A72" s="227" t="s">
        <v>821</v>
      </c>
      <c r="B72" s="228">
        <f>SUM(B73:B77)</f>
        <v>10355</v>
      </c>
    </row>
    <row r="73" ht="16.7" customHeight="1" spans="1:2">
      <c r="A73" s="229" t="s">
        <v>822</v>
      </c>
      <c r="B73" s="222">
        <v>70</v>
      </c>
    </row>
    <row r="74" ht="16.7" customHeight="1" spans="1:2">
      <c r="A74" s="230" t="s">
        <v>823</v>
      </c>
      <c r="B74" s="222">
        <v>30</v>
      </c>
    </row>
    <row r="75" ht="16.7" customHeight="1" spans="1:2">
      <c r="A75" s="230" t="s">
        <v>824</v>
      </c>
      <c r="B75" s="222">
        <v>1555</v>
      </c>
    </row>
    <row r="76" ht="16.7" customHeight="1" spans="1:2">
      <c r="A76" s="230" t="s">
        <v>825</v>
      </c>
      <c r="B76" s="222">
        <v>8550</v>
      </c>
    </row>
    <row r="77" ht="16.7" customHeight="1" spans="1:2">
      <c r="A77" s="230" t="s">
        <v>826</v>
      </c>
      <c r="B77" s="222">
        <v>150</v>
      </c>
    </row>
    <row r="78" s="16" customFormat="1" ht="16.7" customHeight="1" spans="1:2">
      <c r="A78" s="227" t="s">
        <v>827</v>
      </c>
      <c r="B78" s="228">
        <v>0</v>
      </c>
    </row>
    <row r="79" s="16" customFormat="1" ht="16.7" customHeight="1" spans="1:2">
      <c r="A79" s="227" t="s">
        <v>828</v>
      </c>
      <c r="B79" s="228">
        <v>895</v>
      </c>
    </row>
    <row r="80" ht="16.7" customHeight="1" spans="1:2">
      <c r="A80" s="229" t="s">
        <v>829</v>
      </c>
      <c r="B80" s="222">
        <v>895</v>
      </c>
    </row>
    <row r="81" s="16" customFormat="1" ht="16.7" customHeight="1" spans="1:2">
      <c r="A81" s="227" t="s">
        <v>830</v>
      </c>
      <c r="B81" s="228">
        <f>SUM(B82:B83)</f>
        <v>1613</v>
      </c>
    </row>
    <row r="82" ht="16.7" customHeight="1" spans="1:2">
      <c r="A82" s="229" t="s">
        <v>831</v>
      </c>
      <c r="B82" s="222">
        <v>113</v>
      </c>
    </row>
    <row r="83" ht="16.7" customHeight="1" spans="1:2">
      <c r="A83" s="230" t="s">
        <v>832</v>
      </c>
      <c r="B83" s="222">
        <v>1500</v>
      </c>
    </row>
    <row r="84" s="16" customFormat="1" ht="16.7" customHeight="1" spans="1:2">
      <c r="A84" s="227" t="s">
        <v>833</v>
      </c>
      <c r="B84" s="228">
        <v>8</v>
      </c>
    </row>
    <row r="85" ht="16.7" customHeight="1" spans="1:2">
      <c r="A85" s="223" t="s">
        <v>834</v>
      </c>
      <c r="B85" s="222">
        <v>8</v>
      </c>
    </row>
    <row r="86" s="16" customFormat="1" ht="16.7" customHeight="1" spans="1:2">
      <c r="A86" s="227" t="s">
        <v>835</v>
      </c>
      <c r="B86" s="228">
        <v>105</v>
      </c>
    </row>
    <row r="87" ht="16.7" customHeight="1" spans="1:2">
      <c r="A87" s="229" t="s">
        <v>836</v>
      </c>
      <c r="B87" s="222">
        <v>50</v>
      </c>
    </row>
    <row r="88" ht="16.7" customHeight="1" spans="1:2">
      <c r="A88" s="230" t="s">
        <v>837</v>
      </c>
      <c r="B88" s="222">
        <v>55</v>
      </c>
    </row>
    <row r="89" ht="16.7" customHeight="1" spans="1:2">
      <c r="A89" s="223" t="s">
        <v>838</v>
      </c>
      <c r="B89" s="222">
        <v>0</v>
      </c>
    </row>
    <row r="90" ht="16.7" customHeight="1" spans="1:2">
      <c r="A90" s="223" t="s">
        <v>839</v>
      </c>
      <c r="B90" s="222">
        <v>0</v>
      </c>
    </row>
    <row r="91" ht="16.7" customHeight="1" spans="1:2">
      <c r="A91" s="223" t="s">
        <v>840</v>
      </c>
      <c r="B91" s="222">
        <v>0</v>
      </c>
    </row>
    <row r="92" ht="16.7" customHeight="1" spans="1:2">
      <c r="A92" s="223" t="s">
        <v>841</v>
      </c>
      <c r="B92" s="222">
        <v>0</v>
      </c>
    </row>
  </sheetData>
  <mergeCells count="1">
    <mergeCell ref="A2:B2"/>
  </mergeCells>
  <pageMargins left="0.707638888888889" right="0.707638888888889" top="0.747916666666667" bottom="0.747916666666667" header="0.313888888888889" footer="0.313888888888889"/>
  <pageSetup paperSize="9" scale="94" fitToHeight="0"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E14"/>
  <sheetViews>
    <sheetView showZeros="0" workbookViewId="0">
      <selection activeCell="E13" sqref="A1:E13"/>
    </sheetView>
  </sheetViews>
  <sheetFormatPr defaultColWidth="9" defaultRowHeight="14.25" outlineLevelCol="4"/>
  <cols>
    <col min="1" max="1" width="19.875" style="208" customWidth="1"/>
    <col min="2" max="2" width="17.25" style="208" customWidth="1"/>
    <col min="3" max="3" width="14.125" style="208" customWidth="1"/>
    <col min="4" max="4" width="17.375" style="208" customWidth="1"/>
    <col min="5" max="5" width="15" style="208" customWidth="1"/>
    <col min="6" max="16384" width="9" style="208"/>
  </cols>
  <sheetData>
    <row r="1" s="18" customFormat="1" spans="1:5">
      <c r="A1" s="18" t="s">
        <v>26</v>
      </c>
    </row>
    <row r="2" ht="54.75" customHeight="1" spans="1:5">
      <c r="A2" s="209" t="s">
        <v>25</v>
      </c>
      <c r="B2" s="209"/>
      <c r="C2" s="209"/>
      <c r="D2" s="209"/>
      <c r="E2" s="209"/>
    </row>
    <row r="3" ht="21" customHeight="1" spans="1:5">
      <c r="A3" s="210"/>
      <c r="B3" s="210"/>
      <c r="C3" s="210"/>
      <c r="D3" s="210"/>
      <c r="E3" s="211" t="s">
        <v>84</v>
      </c>
    </row>
    <row r="4" ht="24" customHeight="1" spans="1:5">
      <c r="A4" s="212" t="s">
        <v>842</v>
      </c>
      <c r="B4" s="212" t="s">
        <v>843</v>
      </c>
      <c r="C4" s="212" t="s">
        <v>844</v>
      </c>
      <c r="D4" s="212" t="s">
        <v>845</v>
      </c>
      <c r="E4" s="212" t="s">
        <v>846</v>
      </c>
    </row>
    <row r="5" ht="24" customHeight="1" spans="1:5">
      <c r="A5" s="213" t="s">
        <v>847</v>
      </c>
      <c r="B5" s="214">
        <f>SUM(C5:E5)</f>
        <v>34782</v>
      </c>
      <c r="C5" s="214">
        <v>0</v>
      </c>
      <c r="D5" s="214">
        <v>7566</v>
      </c>
      <c r="E5" s="214">
        <v>27216</v>
      </c>
    </row>
    <row r="6" ht="24" customHeight="1" spans="1:5">
      <c r="A6" s="213" t="s">
        <v>848</v>
      </c>
      <c r="B6" s="214">
        <f t="shared" ref="B6:B12" si="0">SUM(C6:E6)</f>
        <v>21662</v>
      </c>
      <c r="C6" s="214">
        <v>0</v>
      </c>
      <c r="D6" s="214">
        <v>11054</v>
      </c>
      <c r="E6" s="214">
        <v>10608</v>
      </c>
    </row>
    <row r="7" ht="24" customHeight="1" spans="1:5">
      <c r="A7" s="213" t="s">
        <v>849</v>
      </c>
      <c r="B7" s="214">
        <f t="shared" si="0"/>
        <v>18947</v>
      </c>
      <c r="C7" s="214">
        <v>0</v>
      </c>
      <c r="D7" s="214">
        <v>10482</v>
      </c>
      <c r="E7" s="214">
        <v>8465</v>
      </c>
    </row>
    <row r="8" ht="24" customHeight="1" spans="1:5">
      <c r="A8" s="213" t="s">
        <v>850</v>
      </c>
      <c r="B8" s="214">
        <f t="shared" si="0"/>
        <v>22003</v>
      </c>
      <c r="C8" s="214">
        <v>0</v>
      </c>
      <c r="D8" s="214">
        <v>11511</v>
      </c>
      <c r="E8" s="214">
        <v>10492</v>
      </c>
    </row>
    <row r="9" ht="24" customHeight="1" spans="1:5">
      <c r="A9" s="213" t="s">
        <v>851</v>
      </c>
      <c r="B9" s="214">
        <f t="shared" si="0"/>
        <v>16561</v>
      </c>
      <c r="C9" s="214">
        <v>0</v>
      </c>
      <c r="D9" s="214">
        <v>5330</v>
      </c>
      <c r="E9" s="214">
        <v>11231</v>
      </c>
    </row>
    <row r="10" ht="24" customHeight="1" spans="1:5">
      <c r="A10" s="213" t="s">
        <v>852</v>
      </c>
      <c r="B10" s="214">
        <f t="shared" si="0"/>
        <v>9017</v>
      </c>
      <c r="C10" s="214">
        <v>0</v>
      </c>
      <c r="D10" s="214">
        <v>5551</v>
      </c>
      <c r="E10" s="214">
        <v>3466</v>
      </c>
    </row>
    <row r="11" ht="24" customHeight="1" spans="1:5">
      <c r="A11" s="213" t="s">
        <v>853</v>
      </c>
      <c r="B11" s="214">
        <f t="shared" si="0"/>
        <v>1983</v>
      </c>
      <c r="C11" s="214">
        <v>0</v>
      </c>
      <c r="D11" s="214">
        <v>633</v>
      </c>
      <c r="E11" s="214">
        <v>1350</v>
      </c>
    </row>
    <row r="12" ht="24" customHeight="1" spans="1:5">
      <c r="A12" s="213" t="s">
        <v>854</v>
      </c>
      <c r="B12" s="214">
        <f t="shared" si="0"/>
        <v>7997</v>
      </c>
      <c r="C12" s="214">
        <v>0</v>
      </c>
      <c r="D12" s="214">
        <v>6042</v>
      </c>
      <c r="E12" s="214">
        <v>1955</v>
      </c>
    </row>
    <row r="13" ht="24" customHeight="1" spans="1:5">
      <c r="A13" s="212" t="s">
        <v>695</v>
      </c>
      <c r="B13" s="215">
        <f>SUM(B5:B12)</f>
        <v>132952</v>
      </c>
      <c r="C13" s="215">
        <v>0</v>
      </c>
      <c r="D13" s="215">
        <f>SUM(D5:D12)</f>
        <v>58169</v>
      </c>
      <c r="E13" s="215">
        <f>SUM(E5:E12)</f>
        <v>74783</v>
      </c>
    </row>
    <row r="14" ht="48.75" customHeight="1" spans="1:5">
      <c r="A14" s="216"/>
      <c r="B14" s="216"/>
      <c r="C14" s="217"/>
      <c r="D14" s="217"/>
      <c r="E14" s="217"/>
    </row>
  </sheetData>
  <mergeCells count="2">
    <mergeCell ref="A2:E2"/>
    <mergeCell ref="A14:E14"/>
  </mergeCells>
  <printOptions horizontalCentered="1"/>
  <pageMargins left="0.511805555555556" right="0.590277777777778" top="0.747916666666667" bottom="0.747916666666667" header="0.313888888888889" footer="0.313888888888889"/>
  <pageSetup paperSize="9" firstPageNumber="2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空白~~</cp:lastModifiedBy>
  <dcterms:created xsi:type="dcterms:W3CDTF">2008-01-10T09:59:00Z</dcterms:created>
  <cp:lastPrinted>2018-01-19T08:43:00Z</cp:lastPrinted>
  <dcterms:modified xsi:type="dcterms:W3CDTF">2026-03-30T01:29:33Z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F3F98F94B8B045499E334BB33E99637D_12</vt:lpwstr>
  </property>
  <property fmtid="{D5CDD505-2E9C-101B-9397-08002B2CF9AE}" pid="4" name="CalculationRule">
    <vt:i4>0</vt:i4>
  </property>
</Properties>
</file>